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https://ndisgovau-my.sharepoint.com/personal/sarah_warner_ndis_gov_au/Documents/Desktop/"/>
    </mc:Choice>
  </mc:AlternateContent>
  <xr:revisionPtr revIDLastSave="0" documentId="8_{0CC0F608-1FC3-4282-8A1C-564B0C3DE93E}" xr6:coauthVersionLast="47" xr6:coauthVersionMax="47" xr10:uidLastSave="{00000000-0000-0000-0000-000000000000}"/>
  <workbookProtection workbookAlgorithmName="SHA-512" workbookHashValue="j4PpBwK0yFKoKYlm87PPJfmVfhboJDcmlO4zet4u3V3VpEmXwi+QXN8nWV5/yHcLm0iqp7kCIMonyVKXXf1ZCg==" workbookSaltValue="C7byIJd3DoI36j51oQmMnw==" workbookSpinCount="100000" lockStructure="1"/>
  <bookViews>
    <workbookView xWindow="33720" yWindow="3645" windowWidth="29040" windowHeight="15840" tabRatio="899" xr2:uid="{00000000-000D-0000-FFFF-FFFF00000000}"/>
  </bookViews>
  <sheets>
    <sheet name="Income" sheetId="8" r:id="rId1"/>
    <sheet name="Annual Base Prices" sheetId="2" r:id="rId2"/>
    <sheet name="Location Factors" sheetId="12" r:id="rId3"/>
    <sheet name="MRRC" sheetId="6" r:id="rId4"/>
    <sheet name="Version" sheetId="4" r:id="rId5"/>
  </sheets>
  <definedNames>
    <definedName name="_xlnm._FilterDatabase" localSheetId="1" hidden="1">'Annual Base Prices'!$A$2:$B$2</definedName>
    <definedName name="Group1">'Annual Base Prices'!$F$8:$O$18</definedName>
    <definedName name="Group2">'Annual Base Prices'!$F$24:$O$34</definedName>
    <definedName name="Group3">'Annual Base Prices'!$F$40:$O$50</definedName>
    <definedName name="Group4">'Annual Base Prices'!$F$56:$O$66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8" l="1"/>
  <c r="H23" i="8"/>
  <c r="L9" i="8"/>
  <c r="L17" i="8"/>
  <c r="L11" i="8"/>
  <c r="L7" i="8"/>
  <c r="J2" i="8"/>
  <c r="H24" i="8"/>
  <c r="L15" i="8"/>
  <c r="H26" i="8" a="1"/>
  <c r="H26" i="8"/>
  <c r="L13" i="8"/>
  <c r="F4" i="2"/>
  <c r="G4" i="2"/>
  <c r="H28" i="8"/>
  <c r="L28" i="8"/>
  <c r="H4" i="2"/>
  <c r="H27" i="8"/>
  <c r="H19" i="8" a="1"/>
  <c r="H19" i="8"/>
  <c r="I4" i="2"/>
  <c r="J4" i="2"/>
  <c r="K4" i="2"/>
  <c r="F31" i="6"/>
  <c r="H25" i="8"/>
  <c r="F33" i="6"/>
  <c r="F32" i="6"/>
  <c r="E43" i="6"/>
  <c r="D7" i="6"/>
  <c r="D6" i="6"/>
  <c r="D34" i="6"/>
  <c r="D36" i="6"/>
  <c r="F31" i="8"/>
  <c r="F33" i="8"/>
  <c r="E17" i="6"/>
  <c r="D17" i="6"/>
  <c r="E15" i="6"/>
  <c r="G15" i="6"/>
  <c r="E16" i="6"/>
  <c r="G16" i="6"/>
  <c r="E18" i="6"/>
  <c r="G18" i="6"/>
  <c r="D18" i="6"/>
  <c r="F18" i="6"/>
  <c r="D16" i="6"/>
  <c r="F16" i="6"/>
  <c r="D15" i="6"/>
  <c r="F15" i="6"/>
  <c r="E6" i="6"/>
  <c r="G6" i="6"/>
  <c r="E7" i="6"/>
  <c r="G7" i="6"/>
  <c r="E9" i="6"/>
  <c r="G9" i="6"/>
  <c r="D9" i="6"/>
  <c r="F9" i="6"/>
  <c r="D8" i="6"/>
  <c r="F8" i="6"/>
  <c r="F7" i="6"/>
  <c r="F6" i="6"/>
  <c r="F10" i="6"/>
  <c r="F11" i="6"/>
  <c r="G31" i="8"/>
  <c r="H18" i="8"/>
  <c r="H12" i="8"/>
  <c r="E34" i="6"/>
  <c r="E36" i="6"/>
  <c r="F34" i="6"/>
  <c r="F45" i="6"/>
  <c r="E45" i="6"/>
  <c r="G17" i="6"/>
  <c r="G19" i="6"/>
  <c r="G20" i="6"/>
  <c r="D45" i="6"/>
  <c r="F17" i="6"/>
  <c r="F19" i="6"/>
  <c r="F20" i="6"/>
  <c r="E8" i="6"/>
  <c r="G8" i="6"/>
  <c r="F36" i="6"/>
  <c r="G10" i="6"/>
  <c r="F32" i="8"/>
  <c r="H31" i="8"/>
  <c r="I31" i="8"/>
  <c r="J31" i="8"/>
  <c r="G11" i="6"/>
  <c r="G32" i="8"/>
  <c r="H32" i="8"/>
  <c r="I32" i="8"/>
  <c r="G33" i="8"/>
  <c r="H33" i="8"/>
  <c r="I3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<sst xmlns="http://schemas.openxmlformats.org/spreadsheetml/2006/main" count="470" uniqueCount="203">
  <si>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</si>
  <si>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</si>
  <si>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</si>
  <si>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</si>
  <si>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</si>
  <si>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</si>
  <si>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</si>
  <si>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</si>
  <si>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</si>
  <si>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</si>
  <si>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</si>
  <si>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</si>
  <si>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</si>
  <si>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Location</t>
  </si>
  <si>
    <t>NT - Northern Territory - Outback</t>
  </si>
  <si>
    <t>Location Factor</t>
  </si>
  <si>
    <t>With or without Fire Sprinklers</t>
  </si>
  <si>
    <t>Fire Sprinkler Allowance</t>
  </si>
  <si>
    <t>ANNUAL Income
(per participant)</t>
  </si>
  <si>
    <t>SDA Single (one SDA participant in a room)</t>
  </si>
  <si>
    <t>per annum</t>
  </si>
  <si>
    <t>SDA Share (two SDA participants share a room)</t>
  </si>
  <si>
    <t>SDA Share (one SDA Participant shares a room with a non-SDA participant)*</t>
  </si>
  <si>
    <t>*Rent for the non-SDA participant:</t>
  </si>
  <si>
    <t>Annual Base Price Per Participant</t>
  </si>
  <si>
    <t>Dwelling category</t>
  </si>
  <si>
    <t>Number of residents</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</si>
  <si>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</si>
  <si>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</si>
  <si>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</si>
  <si>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</si>
  <si>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</si>
  <si>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</si>
  <si>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</si>
  <si>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</si>
  <si>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</si>
  <si>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</si>
  <si>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</si>
  <si>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</si>
  <si>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</si>
  <si>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</si>
  <si>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</si>
  <si>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</si>
  <si>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</si>
  <si>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</si>
  <si>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</si>
  <si>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</si>
  <si>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</si>
  <si>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</si>
  <si>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</si>
  <si>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</si>
  <si>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</si>
  <si>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</si>
  <si>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</si>
  <si>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</si>
  <si>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</si>
  <si>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</si>
  <si>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</si>
  <si>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</si>
  <si>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</si>
  <si>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</si>
  <si>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</si>
  <si>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</si>
  <si>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</si>
  <si>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</si>
  <si>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</si>
  <si>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</si>
  <si>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</si>
  <si>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</si>
  <si>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</si>
  <si>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</si>
  <si>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</si>
  <si>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</si>
  <si>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</si>
  <si>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</si>
  <si>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</si>
  <si>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</si>
  <si>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</si>
  <si>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</si>
  <si>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</si>
  <si>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</si>
  <si>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</si>
  <si>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</si>
  <si>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</si>
  <si>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</si>
  <si>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</si>
  <si>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</si>
  <si>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</si>
  <si>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</si>
  <si>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</si>
  <si>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</si>
  <si>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</si>
  <si>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</si>
  <si>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</si>
  <si>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</si>
  <si>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</si>
  <si>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</si>
  <si>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</si>
  <si>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</si>
  <si>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</si>
  <si>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</si>
  <si>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</si>
  <si>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</si>
  <si>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</si>
  <si>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</si>
  <si>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</si>
  <si>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</si>
  <si>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</si>
  <si>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</si>
  <si>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</si>
  <si>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</si>
  <si>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</si>
  <si>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</si>
  <si>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</si>
  <si>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</si>
  <si>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</si>
  <si>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</si>
  <si>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</si>
  <si>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</si>
  <si>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</si>
  <si>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</si>
  <si>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</si>
  <si>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</si>
  <si>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</si>
  <si>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</si>
  <si>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</si>
  <si>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</si>
  <si>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</si>
  <si>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</si>
  <si>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</si>
  <si>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</si>
  <si>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</si>
  <si>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</si>
  <si>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</si>
  <si>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</si>
  <si>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</si>
  <si>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</si>
  <si>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</si>
  <si>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</si>
  <si>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</si>
  <si>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</si>
  <si>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</si>
  <si>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</si>
  <si>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</si>
  <si>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</si>
  <si>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</si>
  <si>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</si>
  <si>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</si>
  <si>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</si>
  <si>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</si>
  <si>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</si>
  <si>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</si>
  <si>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</si>
  <si>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</si>
  <si>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</si>
  <si>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</si>
  <si>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</si>
  <si>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</si>
  <si>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</si>
  <si>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</si>
  <si>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</si>
  <si>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</si>
  <si>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</si>
  <si>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</si>
  <si>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</si>
  <si>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</si>
  <si>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</si>
  <si>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</si>
  <si>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Date</t>
  </si>
  <si>
    <t>Last updated on 06.03.2023</t>
  </si>
  <si>
    <t>ANNUAL Income 
(per room)</t>
  </si>
  <si>
    <t>Annual Base Price Per Participant for EXISTING STOCK excluding reasonable rent contribution ($ 2023/24)</t>
  </si>
  <si>
    <t>Last updated on: 26.05.2023</t>
  </si>
  <si>
    <t>Location Factors - Pre 1 July 2023</t>
  </si>
  <si>
    <t>Robust with Breakout Room</t>
  </si>
  <si>
    <t>WITHOUT SPRINKLERS</t>
  </si>
  <si>
    <t>WITH SPRINKLERS</t>
  </si>
  <si>
    <t>QLD - Central Queensland</t>
  </si>
  <si>
    <t>QLD - Mackay - Isaac - Whitsunday</t>
  </si>
  <si>
    <t>WA - Western Australia - Outback (South)</t>
  </si>
  <si>
    <t>WA - Western Australia - Outback (North)</t>
  </si>
  <si>
    <t>Without OOA</t>
  </si>
  <si>
    <t>Annual Benchmark Price</t>
  </si>
  <si>
    <t>na</t>
  </si>
  <si>
    <t>ANNUAL SDA Amount</t>
  </si>
  <si>
    <t>ANNUAL
MRRC</t>
  </si>
  <si>
    <t>SDA ANNUAL INCOME</t>
  </si>
  <si>
    <t>Location Adjusted Annual Price</t>
  </si>
  <si>
    <t>SDA Price Calculator 2023-24 - New Builds</t>
  </si>
  <si>
    <t>SDA Pricing Calculator 2023-24 - New Builds</t>
  </si>
  <si>
    <t>LAST UPDATED:</t>
  </si>
  <si>
    <t>Was the Dwelling first enrolled as a New Build on or after 1 July 2023?</t>
  </si>
  <si>
    <t>Were Input Tax Credits claimed for the GST paid on purchase cost of the dwelling?</t>
  </si>
  <si>
    <t>Input Tax Credits were not claimed</t>
  </si>
  <si>
    <t>INPUT TAX CREDITS WERE CLAIMED</t>
  </si>
  <si>
    <t>INPUT TAX CREDITS WERE NOT CLAIMED</t>
  </si>
  <si>
    <t>ANNUAL Income 
(per dwelling)</t>
  </si>
  <si>
    <t>EXPECTED TOTAL ANNUAL INCOME (AT FULL OCCUPANCY)</t>
  </si>
  <si>
    <t>Enter the amount of rent paid by the non-SDA participant (not regulated).</t>
  </si>
  <si>
    <t>With Fire Sprinklers</t>
  </si>
  <si>
    <t>Post 2023 New Build</t>
  </si>
  <si>
    <t>Fixed error in location loopup formula</t>
  </si>
  <si>
    <t>Fixed error in location loopup formula re WA Wheatbelt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</si>
</sst>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00"/>
    <numFmt numFmtId="167" formatCode="&quot;$&quot;#,##0"/>
    <numFmt numFmtId="168" formatCode="0.0"/>
    <numFmt numFmtId="169" formatCode="dd/mm/yyyy;@"/>
    <numFmt numFmtId="170" formatCode="_-* #,##0.0000000_-;\-* #,##0.0000000_-;_-* &quot;-&quot;??_-;_-@_-"/>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31">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29">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18" xfId="0" applyFill="1" applyBorder="1"/>
    <xf numFmtId="0" fontId="0" fillId="5" borderId="0" xfId="0" applyFill="1"/>
    <xf numFmtId="0" fontId="4" fillId="5" borderId="0" xfId="0" applyFont="1" applyFill="1"/>
    <xf numFmtId="0" fontId="8" fillId="5" borderId="10" xfId="0" applyFont="1" applyFill="1" applyBorder="1" applyAlignment="1">
      <alignment horizontal="center"/>
    </xf>
    <xf numFmtId="0" fontId="10" fillId="5" borderId="13" xfId="0" applyFont="1" applyFill="1" applyBorder="1"/>
    <xf numFmtId="0" fontId="20" fillId="5" borderId="0" xfId="0" applyFont="1" applyFill="1"/>
    <xf numFmtId="0" fontId="0" fillId="2" borderId="15" xfId="0" applyFill="1" applyBorder="1"/>
    <xf numFmtId="0" fontId="0" fillId="2" borderId="18"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4" xfId="0" applyFill="1" applyBorder="1"/>
    <xf numFmtId="0" fontId="0" fillId="2" borderId="23" xfId="0" applyFill="1" applyBorder="1"/>
    <xf numFmtId="0" fontId="0" fillId="2" borderId="16" xfId="0" applyFill="1" applyBorder="1"/>
    <xf numFmtId="0" fontId="19" fillId="5" borderId="0" xfId="0" applyFont="1" applyFill="1"/>
    <xf numFmtId="0" fontId="0" fillId="2" borderId="24" xfId="0" applyFill="1" applyBorder="1"/>
    <xf numFmtId="0" fontId="0" fillId="2" borderId="17" xfId="0" applyFill="1" applyBorder="1"/>
    <xf numFmtId="8" fontId="0" fillId="2" borderId="18" xfId="0" applyNumberFormat="1" applyFill="1" applyBorder="1"/>
    <xf numFmtId="0" fontId="0" fillId="2" borderId="25" xfId="0" applyFill="1" applyBorder="1"/>
    <xf numFmtId="43" fontId="17" fillId="2" borderId="0" xfId="3" applyFont="1" applyFill="1" applyBorder="1" applyProtection="1"/>
    <xf numFmtId="8" fontId="0" fillId="2" borderId="0" xfId="0" applyNumberFormat="1" applyFill="1"/>
    <xf numFmtId="0" fontId="3" fillId="2" borderId="0" xfId="0" applyFont="1" applyFill="1"/>
    <xf numFmtId="0" fontId="0" fillId="2" borderId="26" xfId="0" applyFill="1" applyBorder="1"/>
    <xf numFmtId="43" fontId="0" fillId="2" borderId="26" xfId="3" applyFont="1" applyFill="1" applyBorder="1" applyProtection="1"/>
    <xf numFmtId="168" fontId="17" fillId="2" borderId="22" xfId="0" applyNumberFormat="1" applyFont="1" applyFill="1" applyBorder="1" applyAlignment="1">
      <alignment vertical="center" wrapText="1"/>
    </xf>
    <xf numFmtId="169" fontId="17" fillId="2" borderId="22" xfId="0" applyNumberFormat="1" applyFont="1" applyFill="1" applyBorder="1" applyAlignment="1">
      <alignment vertical="center" wrapText="1"/>
    </xf>
    <xf numFmtId="0" fontId="18" fillId="2" borderId="22" xfId="0" applyFont="1" applyFill="1" applyBorder="1" applyAlignment="1">
      <alignment vertical="center" wrapText="1"/>
    </xf>
    <xf numFmtId="0" fontId="3" fillId="2" borderId="18" xfId="0" applyFont="1" applyFill="1" applyBorder="1"/>
    <xf numFmtId="9" fontId="0" fillId="2" borderId="0" xfId="0" applyNumberFormat="1" applyFill="1"/>
    <xf numFmtId="0" fontId="0" fillId="2" borderId="0" xfId="0" applyFill="1" applyAlignment="1">
      <alignment horizontal="right" wrapText="1"/>
    </xf>
    <xf numFmtId="0" fontId="3" fillId="2" borderId="18"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18" xfId="3" applyFont="1" applyFill="1" applyBorder="1" applyAlignment="1" applyProtection="1">
      <alignment horizontal="right"/>
    </xf>
    <xf numFmtId="43" fontId="0" fillId="2" borderId="0" xfId="3" applyFont="1" applyFill="1" applyProtection="1"/>
    <xf numFmtId="0" fontId="6" fillId="2" borderId="1" xfId="0" applyFont="1" applyFill="1" applyBorder="1"/>
    <xf numFmtId="2" fontId="6" fillId="2" borderId="2" xfId="0" applyNumberFormat="1" applyFont="1" applyFill="1" applyBorder="1" applyAlignment="1">
      <alignment horizontal="center" vertical="top" wrapText="1"/>
    </xf>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2" xfId="0" applyFont="1" applyFill="1" applyBorder="1" applyAlignment="1">
      <alignment horizontal="left" vertical="top" wrapText="1"/>
    </xf>
    <xf numFmtId="0" fontId="5" fillId="3" borderId="8" xfId="0" applyFont="1" applyFill="1" applyBorder="1"/>
    <xf numFmtId="0" fontId="5" fillId="3" borderId="7" xfId="0" applyFont="1" applyFill="1" applyBorder="1"/>
    <xf numFmtId="0" fontId="8" fillId="5" borderId="9" xfId="0" applyFont="1" applyFill="1" applyBorder="1" applyAlignment="1">
      <alignment horizontal="center" vertical="center"/>
    </xf>
    <xf numFmtId="0" fontId="8" fillId="5" borderId="9" xfId="0" quotePrefix="1" applyFont="1" applyFill="1" applyBorder="1" applyAlignment="1">
      <alignment horizontal="center" vertical="center"/>
    </xf>
    <xf numFmtId="0" fontId="7" fillId="2" borderId="8" xfId="0" applyFont="1" applyFill="1" applyBorder="1"/>
    <xf numFmtId="0" fontId="6" fillId="2" borderId="3" xfId="0" applyFont="1" applyFill="1" applyBorder="1" applyAlignment="1">
      <alignment horizontal="center"/>
    </xf>
    <xf numFmtId="6" fontId="6" fillId="2" borderId="11" xfId="0" applyNumberFormat="1" applyFont="1" applyFill="1" applyBorder="1" applyAlignment="1">
      <alignment horizontal="right"/>
    </xf>
    <xf numFmtId="0" fontId="7" fillId="2" borderId="6" xfId="0" applyFont="1" applyFill="1" applyBorder="1"/>
    <xf numFmtId="0" fontId="6" fillId="2" borderId="4" xfId="0" applyFont="1" applyFill="1" applyBorder="1" applyAlignment="1">
      <alignment horizontal="center"/>
    </xf>
    <xf numFmtId="0" fontId="7" fillId="2" borderId="7" xfId="0" applyFont="1" applyFill="1" applyBorder="1"/>
    <xf numFmtId="0" fontId="6" fillId="2" borderId="2" xfId="0" applyFont="1" applyFill="1" applyBorder="1" applyAlignment="1">
      <alignment horizontal="center"/>
    </xf>
    <xf numFmtId="167" fontId="6" fillId="2" borderId="2" xfId="0" applyNumberFormat="1" applyFont="1" applyFill="1" applyBorder="1" applyAlignment="1">
      <alignment horizontal="right"/>
    </xf>
    <xf numFmtId="0" fontId="6" fillId="0" borderId="0" xfId="0" applyFont="1"/>
    <xf numFmtId="0" fontId="8" fillId="5" borderId="12" xfId="0" applyFont="1" applyFill="1" applyBorder="1"/>
    <xf numFmtId="43" fontId="0" fillId="2" borderId="24" xfId="0" applyNumberFormat="1" applyFill="1" applyBorder="1"/>
    <xf numFmtId="0" fontId="21" fillId="2" borderId="18" xfId="5" applyFill="1" applyBorder="1"/>
    <xf numFmtId="170" fontId="0" fillId="2" borderId="24" xfId="0" applyNumberFormat="1" applyFill="1" applyBorder="1"/>
    <xf numFmtId="0" fontId="21" fillId="0" borderId="0" xfId="5" applyFill="1"/>
    <xf numFmtId="6" fontId="0" fillId="2" borderId="0" xfId="0" applyNumberFormat="1" applyFill="1"/>
    <xf numFmtId="6" fontId="0" fillId="2" borderId="0" xfId="1" applyNumberFormat="1" applyFont="1" applyFill="1"/>
    <xf numFmtId="0" fontId="8" fillId="5" borderId="10" xfId="0" applyFont="1" applyFill="1" applyBorder="1" applyAlignment="1">
      <alignment horizontal="center" wrapText="1"/>
    </xf>
    <xf numFmtId="0" fontId="8" fillId="5" borderId="12" xfId="0" applyFont="1" applyFill="1" applyBorder="1" applyAlignment="1">
      <alignment wrapText="1"/>
    </xf>
    <xf numFmtId="165" fontId="6" fillId="2" borderId="3" xfId="6" applyNumberFormat="1" applyFont="1" applyFill="1" applyBorder="1" applyAlignment="1" applyProtection="1">
      <alignment horizontal="center"/>
    </xf>
    <xf numFmtId="165" fontId="6" fillId="2" borderId="4" xfId="6" applyNumberFormat="1" applyFont="1" applyFill="1" applyBorder="1" applyAlignment="1" applyProtection="1">
      <alignment horizontal="center"/>
    </xf>
    <xf numFmtId="165" fontId="7" fillId="2" borderId="4" xfId="6" applyNumberFormat="1" applyFont="1" applyFill="1" applyBorder="1" applyAlignment="1" applyProtection="1">
      <alignment horizontal="center"/>
    </xf>
    <xf numFmtId="167" fontId="6" fillId="2" borderId="0" xfId="0" applyNumberFormat="1" applyFont="1" applyFill="1" applyAlignment="1">
      <alignment horizontal="right"/>
    </xf>
    <xf numFmtId="167" fontId="0" fillId="0" borderId="0" xfId="4" applyNumberFormat="1" applyFont="1" applyFill="1" applyBorder="1" applyAlignment="1" applyProtection="1">
      <alignment horizontal="right"/>
    </xf>
    <xf numFmtId="167" fontId="0" fillId="0" borderId="0" xfId="4" applyNumberFormat="1" applyFont="1" applyFill="1" applyProtection="1"/>
    <xf numFmtId="167" fontId="28" fillId="0" borderId="0" xfId="4" applyNumberFormat="1" applyFont="1" applyFill="1" applyBorder="1" applyAlignment="1" applyProtection="1">
      <alignment horizontal="right"/>
    </xf>
    <xf numFmtId="0" fontId="22" fillId="5" borderId="0" xfId="0" applyFont="1" applyFill="1"/>
    <xf numFmtId="0" fontId="4" fillId="5" borderId="21" xfId="0" applyFont="1" applyFill="1" applyBorder="1"/>
    <xf numFmtId="0" fontId="0" fillId="5" borderId="21" xfId="0" applyFill="1" applyBorder="1"/>
    <xf numFmtId="0" fontId="11" fillId="5" borderId="21" xfId="0" applyFont="1" applyFill="1" applyBorder="1"/>
    <xf numFmtId="0" fontId="17" fillId="5" borderId="21" xfId="0" applyFont="1" applyFill="1" applyBorder="1"/>
    <xf numFmtId="0" fontId="11" fillId="5" borderId="0" xfId="0" applyFont="1" applyFill="1"/>
    <xf numFmtId="0" fontId="19" fillId="5" borderId="0" xfId="0" applyFont="1" applyFill="1" applyAlignment="1">
      <alignment horizontal="right"/>
    </xf>
    <xf numFmtId="14" fontId="19" fillId="5" borderId="0" xfId="0" applyNumberFormat="1" applyFont="1" applyFill="1" applyAlignment="1">
      <alignment horizontal="lef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18" xfId="0" applyFont="1" applyBorder="1" applyAlignment="1">
      <alignment vertical="top"/>
    </xf>
    <xf numFmtId="0" fontId="0" fillId="0" borderId="18" xfId="0" applyBorder="1"/>
    <xf numFmtId="0" fontId="3" fillId="0" borderId="18" xfId="0" applyFont="1" applyBorder="1" applyAlignment="1">
      <alignment horizontal="right" vertical="top" wrapText="1"/>
    </xf>
    <xf numFmtId="0" fontId="3" fillId="0" borderId="0" xfId="0" applyFont="1" applyAlignment="1">
      <alignment horizontal="right" vertical="top" wrapText="1"/>
    </xf>
    <xf numFmtId="167" fontId="0" fillId="0" borderId="0" xfId="0" applyNumberFormat="1"/>
    <xf numFmtId="167" fontId="3" fillId="0" borderId="15" xfId="0" applyNumberFormat="1" applyFont="1" applyBorder="1" applyAlignment="1">
      <alignment horizontal="right" vertical="top" wrapText="1"/>
    </xf>
    <xf numFmtId="0" fontId="24" fillId="0" borderId="0" xfId="0" applyFont="1"/>
    <xf numFmtId="0" fontId="3" fillId="0" borderId="0" xfId="0" applyFont="1" applyAlignment="1">
      <alignment horizontal="left" indent="3"/>
    </xf>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166" fontId="29" fillId="0" borderId="5" xfId="4" applyNumberFormat="1" applyFont="1" applyFill="1" applyBorder="1" applyAlignment="1" applyProtection="1">
      <alignment horizontal="right"/>
      <protection locked="0"/>
    </xf>
    <xf numFmtId="0" fontId="26" fillId="2" borderId="0" xfId="0" applyFont="1" applyFill="1" applyAlignment="1">
      <alignment horizontal="left" wrapText="1"/>
    </xf>
    <xf numFmtId="0" fontId="0" fillId="3" borderId="27" xfId="0" applyFill="1" applyBorder="1" applyAlignment="1" applyProtection="1">
      <alignment horizontal="center"/>
      <protection locked="0"/>
    </xf>
    <xf numFmtId="0" fontId="0" fillId="3" borderId="28" xfId="0" applyFill="1" applyBorder="1" applyAlignment="1" applyProtection="1">
      <alignment horizontal="center"/>
      <protection locked="0"/>
    </xf>
    <xf numFmtId="0" fontId="13" fillId="4" borderId="29" xfId="0" quotePrefix="1" applyFont="1" applyFill="1" applyBorder="1" applyAlignment="1">
      <alignment horizontal="center"/>
    </xf>
    <xf numFmtId="0" fontId="13" fillId="4" borderId="30" xfId="0" quotePrefix="1" applyFont="1" applyFill="1" applyBorder="1" applyAlignment="1">
      <alignment horizontal="center"/>
    </xf>
    <xf numFmtId="167" fontId="13" fillId="4" borderId="29" xfId="0" quotePrefix="1" applyNumberFormat="1" applyFont="1" applyFill="1" applyBorder="1" applyAlignment="1">
      <alignment horizontal="center"/>
    </xf>
    <xf numFmtId="167" fontId="13" fillId="4" borderId="30" xfId="0" quotePrefix="1" applyNumberFormat="1" applyFont="1" applyFill="1" applyBorder="1" applyAlignment="1">
      <alignment horizontal="center"/>
    </xf>
    <xf numFmtId="10" fontId="13" fillId="4" borderId="29" xfId="1" applyNumberFormat="1" applyFont="1" applyFill="1" applyBorder="1" applyAlignment="1" applyProtection="1">
      <alignment horizontal="center"/>
    </xf>
    <xf numFmtId="10" fontId="13" fillId="4" borderId="30" xfId="1" applyNumberFormat="1" applyFont="1" applyFill="1" applyBorder="1" applyAlignment="1" applyProtection="1">
      <alignment horizontal="center"/>
    </xf>
    <xf numFmtId="4" fontId="13" fillId="4" borderId="29" xfId="0" applyNumberFormat="1" applyFont="1" applyFill="1" applyBorder="1" applyAlignment="1">
      <alignment horizontal="center"/>
    </xf>
    <xf numFmtId="4" fontId="13" fillId="4" borderId="30" xfId="0" applyNumberFormat="1" applyFont="1" applyFill="1" applyBorder="1" applyAlignment="1">
      <alignment horizontal="center"/>
    </xf>
    <xf numFmtId="167" fontId="27" fillId="4" borderId="29" xfId="0" applyNumberFormat="1" applyFont="1" applyFill="1" applyBorder="1" applyAlignment="1">
      <alignment horizontal="center"/>
    </xf>
    <xf numFmtId="167" fontId="27" fillId="4" borderId="30" xfId="0" applyNumberFormat="1" applyFont="1" applyFill="1" applyBorder="1" applyAlignment="1">
      <alignment horizontal="center"/>
    </xf>
    <xf numFmtId="0" fontId="5" fillId="3" borderId="20" xfId="0" applyFont="1" applyFill="1" applyBorder="1" applyAlignment="1">
      <alignment horizontal="center" vertical="top" wrapText="1"/>
    </xf>
    <xf numFmtId="0" fontId="5" fillId="3" borderId="19" xfId="0" applyFont="1" applyFill="1" applyBorder="1" applyAlignment="1">
      <alignment horizontal="center" vertical="top" wrapText="1"/>
    </xf>
    <xf numFmtId="0" fontId="17" fillId="2" borderId="0" xfId="0" applyFont="1" applyFill="1" applyAlignment="1">
      <alignment horizontal="left"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ss.gov.au/sites/default/files/documents/02_2023/rates-list-20-march-2023-upload.pdf" TargetMode="External"/><Relationship Id="rId1" Type="http://schemas.openxmlformats.org/officeDocument/2006/relationships/hyperlink" Target="https://www.dss.gov.au/sites/default/files/documents/02_2023/rates-list-20-march-2023-upload.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67"/>
  <sheetViews>
    <sheetView showGridLines="0" tabSelected="1" zoomScale="85" zoomScaleNormal="85" workbookViewId="0">
      <pane ySplit="3" topLeftCell="A4" activePane="bottomLeft" state="frozen"/>
      <selection activeCell="C12" sqref="C12"/>
      <selection pane="bottomLeft" activeCell="H7" sqref="H7:I7"/>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8" width="18.1796875" style="1" customWidth="1"/>
    <col min="9" max="10" width="17.81640625" style="1" customWidth="1"/>
    <col min="11" max="11" width="2.1796875" style="1" customWidth="1"/>
    <col min="12" max="12" width="3" style="1" hidden="1" customWidth="1"/>
    <col min="13" max="16384" width="2.1796875" style="1" hidden="1"/>
  </cols>
  <sheetData>
    <row r="1" spans="1:26" s="81" customFormat="1" ht="21" customHeight="1" thickTop="1" x14ac:dyDescent="0.55000000000000004">
      <c r="A1" s="8"/>
      <c r="B1" s="79" t="s">
        <v>0</v>
      </c>
      <c r="C1" s="80"/>
      <c r="G1" s="82"/>
      <c r="R1" s="83"/>
    </row>
    <row r="2" spans="1:26" s="8" customFormat="1" ht="21" x14ac:dyDescent="0.5">
      <c r="B2" s="9" t="s">
        <v>188</v>
      </c>
      <c r="C2" s="9"/>
      <c r="G2" s="84"/>
      <c r="I2" s="85" t="s">
        <v>190</v>
      </c>
      <c r="J2" s="86">
        <f>MAX(Version!C7:C10)</f>
        <v>45118</v>
      </c>
      <c r="R2" s="87"/>
    </row>
    <row r="3" spans="1:26" ht="67.5" customHeight="1" x14ac:dyDescent="0.35">
      <c r="B3" s="88"/>
      <c r="C3" s="113" t="s">
        <v>1</v>
      </c>
      <c r="D3" s="113"/>
      <c r="E3" s="113"/>
      <c r="F3" s="113"/>
      <c r="G3" s="113"/>
      <c r="H3" s="113"/>
      <c r="I3" s="113"/>
      <c r="J3" s="113"/>
      <c r="K3" s="113"/>
    </row>
    <row r="4" spans="1:26" x14ac:dyDescent="0.35">
      <c r="Q4" s="89"/>
    </row>
    <row r="5" spans="1:26" x14ac:dyDescent="0.35">
      <c r="C5" s="29" t="s">
        <v>186</v>
      </c>
      <c r="L5" s="90" t="s">
        <v>2</v>
      </c>
      <c r="Q5" s="89"/>
    </row>
    <row r="6" spans="1:26" x14ac:dyDescent="0.35">
      <c r="L6" s="90"/>
    </row>
    <row r="7" spans="1:26" x14ac:dyDescent="0.35">
      <c r="B7"/>
      <c r="C7" s="1" t="s">
        <v>191</v>
      </c>
      <c r="G7" s="91" t="s">
        <v>3</v>
      </c>
      <c r="H7" s="114" t="s">
        <v>200</v>
      </c>
      <c r="I7" s="115"/>
      <c r="L7" s="90">
        <f>IF($H$7="Pre 2023 New Build",1,2)</f>
        <v>2</v>
      </c>
    </row>
    <row r="8" spans="1:26" x14ac:dyDescent="0.35">
      <c r="G8" s="91"/>
      <c r="L8" s="90"/>
      <c r="N8" s="2"/>
      <c r="O8" s="2"/>
      <c r="P8" s="2"/>
      <c r="Q8" s="2"/>
      <c r="S8" s="2"/>
      <c r="T8" s="2"/>
      <c r="U8" s="2"/>
      <c r="V8" s="2"/>
      <c r="W8" s="2"/>
      <c r="X8" s="2"/>
      <c r="Y8" s="2"/>
      <c r="Z8" s="2"/>
    </row>
    <row r="9" spans="1:26" x14ac:dyDescent="0.35">
      <c r="B9"/>
      <c r="C9" s="1" t="s">
        <v>4</v>
      </c>
      <c r="G9" s="91" t="s">
        <v>3</v>
      </c>
      <c r="H9" s="114" t="s">
        <v>31</v>
      </c>
      <c r="I9" s="115"/>
      <c r="L9" s="90">
        <f>IFERROR(MATCH(H9, 'Annual Base Prices'!C8:C18,0),100)</f>
        <v>1</v>
      </c>
      <c r="N9" s="2"/>
      <c r="O9" s="2"/>
      <c r="P9" s="2"/>
      <c r="Q9" s="2"/>
      <c r="S9" s="2"/>
      <c r="T9" s="2"/>
      <c r="U9" s="2"/>
      <c r="V9" s="2"/>
      <c r="W9" s="2"/>
      <c r="X9" s="2"/>
      <c r="Y9" s="2"/>
      <c r="Z9" s="2"/>
    </row>
    <row r="10" spans="1:26" x14ac:dyDescent="0.35">
      <c r="B10"/>
      <c r="C10" s="92"/>
      <c r="D10" s="92"/>
      <c r="E10" s="92"/>
      <c r="F10" s="92"/>
      <c r="G10" s="93"/>
      <c r="H10" s="94"/>
      <c r="I10" s="94"/>
      <c r="L10" s="90"/>
      <c r="N10" s="2"/>
      <c r="O10" s="2"/>
      <c r="P10" s="2"/>
      <c r="Q10" s="2"/>
      <c r="S10" s="2"/>
      <c r="T10" s="2"/>
      <c r="U10" s="2"/>
      <c r="V10" s="2"/>
      <c r="W10" s="2"/>
      <c r="X10" s="2"/>
      <c r="Y10" s="2"/>
      <c r="Z10" s="2"/>
    </row>
    <row r="11" spans="1:26" x14ac:dyDescent="0.35">
      <c r="B11"/>
      <c r="C11" s="1" t="s">
        <v>9</v>
      </c>
      <c r="G11" s="91" t="s">
        <v>3</v>
      </c>
      <c r="H11" s="114" t="s">
        <v>10</v>
      </c>
      <c r="I11" s="115"/>
      <c r="L11" s="90">
        <f>MATCH($H$11,'Annual Base Prices'!$F$6:$O$6,FALSE)</f>
        <v>9</v>
      </c>
      <c r="N11" s="2"/>
      <c r="O11" s="2"/>
      <c r="P11" s="2"/>
      <c r="Q11" s="2"/>
      <c r="S11" s="2"/>
      <c r="T11" s="2"/>
      <c r="U11" s="2"/>
      <c r="V11" s="2"/>
      <c r="W11" s="2"/>
      <c r="X11" s="2"/>
      <c r="Y11" s="2"/>
      <c r="Z11" s="2"/>
    </row>
    <row r="12" spans="1:26" x14ac:dyDescent="0.35">
      <c r="G12" s="91"/>
      <c r="H12" s="95" t="str">
        <f>IF(H7&amp;H11="New Build"&amp;"Basic", "Invalid Selection - Basic New Builds are not funded", "")</f>
        <v/>
      </c>
      <c r="I12" s="95"/>
      <c r="L12" s="90"/>
      <c r="N12" s="2"/>
      <c r="O12" s="2"/>
      <c r="P12" s="2"/>
      <c r="Q12" s="2"/>
      <c r="R12" s="2"/>
      <c r="S12" s="96"/>
      <c r="T12" s="2"/>
      <c r="U12" s="2"/>
      <c r="V12" s="2"/>
      <c r="W12" s="2"/>
      <c r="X12" s="2"/>
      <c r="Y12" s="2"/>
      <c r="Z12" s="2"/>
    </row>
    <row r="13" spans="1:26" x14ac:dyDescent="0.35">
      <c r="C13" s="1" t="s">
        <v>11</v>
      </c>
      <c r="G13" s="91" t="s">
        <v>3</v>
      </c>
      <c r="H13" s="114" t="s">
        <v>181</v>
      </c>
      <c r="I13" s="115"/>
      <c r="L13" s="90">
        <f>IF(H13="Without OOA", 0, 1)</f>
        <v>0</v>
      </c>
      <c r="N13" s="2"/>
      <c r="O13" s="2"/>
      <c r="P13" s="2"/>
      <c r="Q13" s="2"/>
      <c r="R13" s="2"/>
      <c r="S13" s="2"/>
      <c r="T13" s="2"/>
      <c r="U13" s="2"/>
      <c r="V13" s="2"/>
      <c r="W13" s="2"/>
      <c r="X13" s="2"/>
      <c r="Y13" s="2"/>
      <c r="Z13" s="2"/>
    </row>
    <row r="14" spans="1:26" x14ac:dyDescent="0.35">
      <c r="N14" s="2"/>
      <c r="O14" s="2"/>
      <c r="P14" s="2"/>
      <c r="Q14" s="2"/>
      <c r="S14" s="2"/>
      <c r="T14" s="2"/>
      <c r="U14" s="2"/>
      <c r="V14" s="2"/>
      <c r="W14" s="2"/>
      <c r="X14" s="2"/>
      <c r="Y14" s="2"/>
      <c r="Z14" s="2"/>
    </row>
    <row r="15" spans="1:26" x14ac:dyDescent="0.35">
      <c r="C15" s="1" t="s">
        <v>16</v>
      </c>
      <c r="G15" s="91" t="s">
        <v>3</v>
      </c>
      <c r="H15" s="114" t="s">
        <v>199</v>
      </c>
      <c r="I15" s="115"/>
      <c r="L15" s="90">
        <f>IF($H$15="Without Fire Sprinklers",0,1)</f>
        <v>1</v>
      </c>
      <c r="N15" s="2"/>
      <c r="O15" s="2"/>
      <c r="P15" s="2"/>
      <c r="Q15" s="2"/>
      <c r="S15" s="2"/>
      <c r="T15" s="2"/>
      <c r="U15" s="2"/>
      <c r="V15" s="2"/>
      <c r="W15" s="2"/>
      <c r="X15" s="2"/>
      <c r="Y15" s="2"/>
      <c r="Z15" s="2"/>
    </row>
    <row r="16" spans="1:26" x14ac:dyDescent="0.35">
      <c r="N16" s="2"/>
      <c r="O16" s="2"/>
      <c r="P16" s="2"/>
      <c r="Q16" s="2"/>
      <c r="S16" s="2"/>
      <c r="T16" s="2"/>
      <c r="U16" s="2"/>
      <c r="V16" s="2"/>
      <c r="W16" s="2"/>
      <c r="X16" s="2"/>
      <c r="Y16" s="2"/>
      <c r="Z16" s="2"/>
    </row>
    <row r="17" spans="2:26" x14ac:dyDescent="0.35">
      <c r="C17" s="1" t="s">
        <v>192</v>
      </c>
      <c r="G17" s="91" t="s">
        <v>3</v>
      </c>
      <c r="H17" s="114" t="s">
        <v>193</v>
      </c>
      <c r="I17" s="115"/>
      <c r="L17" s="90">
        <f>IF($H$17="Input Tax Credits were claimed",0,1)</f>
        <v>1</v>
      </c>
      <c r="N17" s="2"/>
      <c r="O17" s="2"/>
      <c r="P17" s="2"/>
      <c r="Q17" s="2"/>
      <c r="S17" s="2"/>
      <c r="T17" s="2"/>
      <c r="U17" s="2"/>
      <c r="V17" s="2"/>
      <c r="W17" s="2"/>
      <c r="X17" s="2"/>
      <c r="Y17" s="2"/>
      <c r="Z17" s="2"/>
    </row>
    <row r="18" spans="2:26" x14ac:dyDescent="0.35">
      <c r="G18" s="91"/>
      <c r="H18" s="95" t="str">
        <f>IF(AND($H$11="Basic",$H$13="With OOA"),"Invalid Selection - please change the above cell to: Without OOA",IF($H$13="Without OOA","",""))</f>
        <v/>
      </c>
      <c r="I18" s="95"/>
      <c r="L18" s="90"/>
      <c r="N18" s="2"/>
      <c r="O18" s="2"/>
      <c r="P18" s="2"/>
      <c r="Q18" s="2"/>
      <c r="S18" s="96"/>
      <c r="T18" s="2"/>
      <c r="U18" s="2"/>
      <c r="V18" s="2"/>
      <c r="W18" s="2"/>
      <c r="X18" s="2"/>
      <c r="Y18" s="2"/>
      <c r="Z18" s="2"/>
    </row>
    <row r="19" spans="2:26" x14ac:dyDescent="0.35">
      <c r="C19" s="92" t="s">
        <v>182</v>
      </c>
      <c r="D19" s="92"/>
      <c r="E19" s="92"/>
      <c r="F19" s="92"/>
      <c r="G19" s="93" t="s">
        <v>8</v>
      </c>
      <c r="H19" s="118" cm="1">
        <f t="array" ref="H19">IFERROR(
IF(AND(L7=1,L15=0), INDEX(Group1, L9, L11+L13),
IF(AND(L7=1,L15=1), INDEX(Group2, L9, L11+L13),
IF(AND(L7=2,L15=0,L17=0), INDEX(Group1, L9, L11+L13),
IF(AND(L7=2,L15=1,L17=0), INDEX(Group2, L9, L11+L13),
IF(AND(L7=2,L15=0,L17=1), INDEX(Group3, L9, L11+L13),
IF(AND(L7=2,L15=1,L17=1), INDEX(Group4, L9, L11+L13))))))),0)</f>
        <v>90143</v>
      </c>
      <c r="I19" s="119"/>
      <c r="L19" s="90"/>
      <c r="N19" s="2"/>
      <c r="O19" s="2"/>
      <c r="P19" s="2"/>
      <c r="Q19" s="2"/>
      <c r="S19" s="2"/>
      <c r="T19" s="2"/>
      <c r="U19" s="2"/>
      <c r="V19" s="2"/>
      <c r="W19" s="2"/>
      <c r="X19" s="2"/>
      <c r="Y19" s="2"/>
      <c r="Z19" s="2"/>
    </row>
    <row r="20" spans="2:26" x14ac:dyDescent="0.35">
      <c r="G20" s="91"/>
      <c r="H20"/>
      <c r="I20"/>
      <c r="L20" s="90"/>
      <c r="N20" s="2"/>
      <c r="O20" s="2"/>
      <c r="P20" s="2"/>
      <c r="Q20" s="2"/>
      <c r="S20" s="2"/>
      <c r="T20" s="2"/>
      <c r="U20" s="2"/>
      <c r="V20" s="2"/>
      <c r="W20" s="2"/>
      <c r="X20" s="2"/>
      <c r="Y20" s="2"/>
      <c r="Z20" s="2"/>
    </row>
    <row r="21" spans="2:26" x14ac:dyDescent="0.35">
      <c r="C21" s="1" t="s">
        <v>13</v>
      </c>
      <c r="G21" s="91" t="s">
        <v>3</v>
      </c>
      <c r="H21" s="114" t="s">
        <v>129</v>
      </c>
      <c r="I21" s="115"/>
      <c r="L21" s="90">
        <f>MATCH($H$21,'Location Factors'!$B$6:$B$94,FALSE)</f>
        <v>89</v>
      </c>
      <c r="N21" s="2"/>
      <c r="O21" s="2"/>
      <c r="P21" s="2"/>
      <c r="Q21" s="2"/>
      <c r="S21" s="2"/>
      <c r="T21" s="2"/>
      <c r="U21" s="2"/>
      <c r="V21" s="2"/>
      <c r="W21" s="2"/>
      <c r="X21" s="2"/>
      <c r="Y21" s="2"/>
      <c r="Z21" s="2"/>
    </row>
    <row r="22" spans="2:26" x14ac:dyDescent="0.35">
      <c r="G22" s="91"/>
      <c r="N22" s="2"/>
      <c r="O22" s="2"/>
      <c r="P22" s="2"/>
      <c r="Q22" s="2"/>
      <c r="S22" s="2"/>
      <c r="T22" s="2"/>
      <c r="U22" s="2"/>
      <c r="V22" s="2"/>
      <c r="W22" s="2"/>
      <c r="X22" s="2"/>
      <c r="Y22" s="2"/>
      <c r="Z22" s="2"/>
    </row>
    <row r="23" spans="2:26" x14ac:dyDescent="0.35">
      <c r="C23" s="92" t="s">
        <v>15</v>
      </c>
      <c r="G23" s="93" t="s">
        <v>8</v>
      </c>
      <c r="H23" s="122">
        <f>IFERROR(ROUND(INDEX('Location Factors'!$C$6:$M$94,$L$21,$L$9),2), 0)</f>
        <v>1.18</v>
      </c>
      <c r="I23" s="123"/>
      <c r="N23" s="2"/>
      <c r="O23" s="2"/>
      <c r="P23" s="2"/>
      <c r="Q23" s="2"/>
      <c r="S23" s="2"/>
      <c r="T23" s="2"/>
      <c r="U23" s="2"/>
      <c r="V23" s="2"/>
      <c r="W23" s="2"/>
      <c r="X23" s="2"/>
      <c r="Y23" s="2"/>
      <c r="Z23" s="2"/>
    </row>
    <row r="24" spans="2:26" x14ac:dyDescent="0.35">
      <c r="G24" s="91"/>
      <c r="H24" s="95" t="str">
        <f>IF(AND($H$11="Basic",$H$13="With OOA"),"Invalid Selection - please change the above cell to: Without OOA",IF($H$13="Without OOA","",""))</f>
        <v/>
      </c>
      <c r="I24" s="95"/>
      <c r="L24" s="90"/>
      <c r="N24" s="2"/>
      <c r="O24" s="2"/>
      <c r="P24" s="2"/>
      <c r="Q24" s="2"/>
      <c r="S24" s="96"/>
      <c r="T24" s="2"/>
      <c r="U24" s="2"/>
      <c r="V24" s="2"/>
      <c r="W24" s="2"/>
      <c r="X24" s="2"/>
      <c r="Y24" s="2"/>
      <c r="Z24" s="2"/>
    </row>
    <row r="25" spans="2:26" ht="15.5" x14ac:dyDescent="0.35">
      <c r="C25" s="97" t="s">
        <v>187</v>
      </c>
      <c r="D25" s="92"/>
      <c r="E25" s="92"/>
      <c r="F25" s="92"/>
      <c r="G25" s="93" t="s">
        <v>8</v>
      </c>
      <c r="H25" s="124">
        <f>H23*H19</f>
        <v>106368.73999999999</v>
      </c>
      <c r="I25" s="125"/>
      <c r="L25" s="90"/>
      <c r="N25" s="2"/>
      <c r="O25" s="2"/>
      <c r="P25" s="2"/>
      <c r="Q25" s="2"/>
      <c r="S25" s="2"/>
      <c r="T25" s="2"/>
      <c r="U25" s="2"/>
      <c r="V25" s="2"/>
      <c r="W25" s="2"/>
      <c r="X25" s="2"/>
      <c r="Y25" s="2"/>
      <c r="Z25" s="2"/>
    </row>
    <row r="26" spans="2:26" hidden="1" x14ac:dyDescent="0.35">
      <c r="C26" s="92" t="s">
        <v>17</v>
      </c>
      <c r="D26" s="92"/>
      <c r="E26" s="92"/>
      <c r="F26" s="92"/>
      <c r="G26" s="93" t="s">
        <v>8</v>
      </c>
      <c r="H26" s="120" t="e" cm="1">
        <f t="array" ref="H26">ROUND(IF(OR($L$15=0,#REF!= 0),0,INDEX('Annual Base Prices'!D63:D64,$L$15)),3)</f>
        <v>#REF!</v>
      </c>
      <c r="I26" s="121"/>
      <c r="N26" s="2"/>
      <c r="O26" s="2"/>
      <c r="P26" s="2"/>
      <c r="Q26" s="2"/>
      <c r="S26" s="2"/>
      <c r="T26" s="2"/>
      <c r="U26" s="2"/>
      <c r="V26" s="2"/>
      <c r="W26" s="2"/>
      <c r="X26" s="2"/>
      <c r="Y26" s="2"/>
      <c r="Z26" s="2"/>
    </row>
    <row r="27" spans="2:26" x14ac:dyDescent="0.35">
      <c r="G27" s="91"/>
      <c r="H27" s="95" t="str">
        <f>IF(L9=100, "Invalid Selection: Please change the Stock or Building Type", "")</f>
        <v/>
      </c>
      <c r="I27" s="95"/>
      <c r="J27" s="1" t="s">
        <v>6</v>
      </c>
      <c r="L27" s="90"/>
      <c r="N27" s="2"/>
      <c r="O27" s="2"/>
      <c r="P27" s="2"/>
      <c r="Q27" s="2"/>
      <c r="S27" s="2"/>
      <c r="T27" s="2"/>
      <c r="U27" s="2"/>
      <c r="V27" s="2"/>
      <c r="W27" s="2"/>
      <c r="X27" s="2"/>
      <c r="Y27" s="2"/>
      <c r="Z27" s="2"/>
    </row>
    <row r="28" spans="2:26" x14ac:dyDescent="0.35">
      <c r="B28"/>
      <c r="C28" s="92" t="s">
        <v>7</v>
      </c>
      <c r="D28" s="92"/>
      <c r="E28" s="92"/>
      <c r="F28" s="92"/>
      <c r="G28" s="93" t="s">
        <v>8</v>
      </c>
      <c r="H28" s="116">
        <f>INDEX('Annual Base Prices'!D:D,MATCH(Income!H9,'Annual Base Prices'!C:C,0))</f>
        <v>1</v>
      </c>
      <c r="I28" s="117"/>
      <c r="L28" s="90">
        <f>H28</f>
        <v>1</v>
      </c>
      <c r="N28" s="2"/>
      <c r="O28" s="2"/>
      <c r="P28" s="2"/>
      <c r="Q28" s="2"/>
      <c r="S28" s="2"/>
      <c r="T28" s="2"/>
      <c r="U28" s="2"/>
      <c r="V28" s="2"/>
      <c r="W28" s="2"/>
      <c r="X28" s="2"/>
      <c r="Y28" s="2"/>
      <c r="Z28" s="2"/>
    </row>
    <row r="29" spans="2:26" x14ac:dyDescent="0.35">
      <c r="C29" s="98"/>
      <c r="N29" s="2"/>
      <c r="O29" s="2"/>
      <c r="P29" s="2"/>
      <c r="Q29" s="2"/>
      <c r="S29" s="2"/>
      <c r="T29" s="2"/>
      <c r="U29" s="2"/>
      <c r="V29" s="2"/>
      <c r="W29" s="2"/>
      <c r="X29" s="2"/>
      <c r="Y29" s="2"/>
      <c r="Z29" s="2"/>
    </row>
    <row r="30" spans="2:26" customFormat="1" ht="32.25" customHeight="1" x14ac:dyDescent="0.35">
      <c r="C30" s="99" t="s">
        <v>197</v>
      </c>
      <c r="D30" s="100"/>
      <c r="E30" s="100"/>
      <c r="F30" s="101" t="s">
        <v>184</v>
      </c>
      <c r="G30" s="101" t="s">
        <v>185</v>
      </c>
      <c r="H30" s="101" t="s">
        <v>18</v>
      </c>
      <c r="I30" s="101" t="s">
        <v>170</v>
      </c>
      <c r="J30" s="102" t="s">
        <v>196</v>
      </c>
    </row>
    <row r="31" spans="2:26" customFormat="1" x14ac:dyDescent="0.35">
      <c r="C31" t="s">
        <v>19</v>
      </c>
      <c r="F31" s="78">
        <f>H25</f>
        <v>106368.73999999999</v>
      </c>
      <c r="G31" s="76">
        <f>MRRC!F11</f>
        <v>10911.68</v>
      </c>
      <c r="H31" s="77">
        <f>F31+G31</f>
        <v>117280.41999999998</v>
      </c>
      <c r="I31" s="103">
        <f>H31</f>
        <v>117280.41999999998</v>
      </c>
      <c r="J31" s="104">
        <f>I31*H28</f>
        <v>117280.41999999998</v>
      </c>
    </row>
    <row r="32" spans="2:26" customFormat="1" hidden="1" x14ac:dyDescent="0.35">
      <c r="C32" t="s">
        <v>21</v>
      </c>
      <c r="F32" s="78">
        <f>F31/2-0.15*MRRC!F11</f>
        <v>51547.617999999995</v>
      </c>
      <c r="G32" s="76">
        <f>MRRC!G11</f>
        <v>7068.3600000000006</v>
      </c>
      <c r="H32" s="77">
        <f>F32+G32</f>
        <v>58615.977999999996</v>
      </c>
      <c r="I32" s="103">
        <f>H32*2</f>
        <v>117231.95599999999</v>
      </c>
      <c r="J32" s="105" t="s">
        <v>20</v>
      </c>
    </row>
    <row r="33" spans="3:10" customFormat="1" x14ac:dyDescent="0.35">
      <c r="C33" t="s">
        <v>22</v>
      </c>
      <c r="F33" s="78">
        <f>F31-0.3*MRRC!F11</f>
        <v>103095.23599999999</v>
      </c>
      <c r="G33" s="76">
        <f>MRRC!G11</f>
        <v>7068.3600000000006</v>
      </c>
      <c r="H33" s="77">
        <f>F33+G33</f>
        <v>110163.59599999999</v>
      </c>
      <c r="I33" s="103">
        <f>H33+G35</f>
        <v>110163.59599999999</v>
      </c>
      <c r="J33" s="105"/>
    </row>
    <row r="34" spans="3:10" customFormat="1" x14ac:dyDescent="0.35">
      <c r="C34" s="106" t="s">
        <v>23</v>
      </c>
      <c r="G34" s="107"/>
      <c r="H34" s="108"/>
    </row>
    <row r="35" spans="3:10" customFormat="1" x14ac:dyDescent="0.35">
      <c r="C35" s="109" t="s">
        <v>198</v>
      </c>
      <c r="G35" s="112">
        <v>0</v>
      </c>
      <c r="H35" s="108"/>
      <c r="I35" s="108"/>
    </row>
    <row r="36" spans="3:10" customFormat="1" x14ac:dyDescent="0.35">
      <c r="H36" s="108"/>
      <c r="I36" s="108"/>
    </row>
    <row r="37" spans="3:10" customFormat="1" hidden="1" x14ac:dyDescent="0.35">
      <c r="C37" s="110" t="s">
        <v>172</v>
      </c>
      <c r="D37" s="111"/>
      <c r="G37" s="107"/>
    </row>
    <row r="38" spans="3:10" customFormat="1" hidden="1" x14ac:dyDescent="0.35"/>
    <row r="39" spans="3:10" customFormat="1" ht="25.5" hidden="1" customHeight="1" x14ac:dyDescent="0.35">
      <c r="C39" s="110"/>
    </row>
    <row r="40" spans="3:10" customFormat="1" hidden="1" x14ac:dyDescent="0.35">
      <c r="C40" s="110"/>
    </row>
    <row r="41" spans="3:10" customFormat="1" hidden="1" x14ac:dyDescent="0.35">
      <c r="C41" s="110"/>
    </row>
    <row r="42" spans="3:10" customFormat="1" hidden="1" x14ac:dyDescent="0.35"/>
    <row r="43" spans="3:10" customFormat="1" hidden="1" x14ac:dyDescent="0.35"/>
    <row r="44" spans="3:10" customFormat="1" hidden="1" x14ac:dyDescent="0.35"/>
    <row r="45" spans="3:10" customFormat="1" hidden="1" x14ac:dyDescent="0.35"/>
    <row r="46" spans="3:10" customFormat="1" hidden="1" x14ac:dyDescent="0.35"/>
    <row r="47" spans="3:10" customFormat="1" hidden="1" x14ac:dyDescent="0.35"/>
    <row r="48" spans="3:10" customFormat="1" hidden="1" x14ac:dyDescent="0.35"/>
    <row r="49" customFormat="1" hidden="1" x14ac:dyDescent="0.35"/>
    <row r="50" customFormat="1" hidden="1" x14ac:dyDescent="0.35"/>
    <row r="51" customFormat="1" hidden="1" x14ac:dyDescent="0.35"/>
    <row r="52" customFormat="1" hidden="1" x14ac:dyDescent="0.35"/>
    <row r="53" customFormat="1" hidden="1" x14ac:dyDescent="0.35"/>
    <row r="54" s="1" customFormat="1" x14ac:dyDescent="0.35"/>
    <row r="55" s="1" customFormat="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sheetData>
  <sheetProtection sheet="1" selectLockedCells="1"/>
  <mergeCells count="13">
    <mergeCell ref="C3:K3"/>
    <mergeCell ref="H9:I9"/>
    <mergeCell ref="H7:I7"/>
    <mergeCell ref="H28:I28"/>
    <mergeCell ref="H11:I11"/>
    <mergeCell ref="H13:I13"/>
    <mergeCell ref="H19:I19"/>
    <mergeCell ref="H26:I26"/>
    <mergeCell ref="H15:I15"/>
    <mergeCell ref="H21:I21"/>
    <mergeCell ref="H23:I23"/>
    <mergeCell ref="H25:I25"/>
    <mergeCell ref="H17:I17"/>
  </mergeCells>
  <dataValidations count="6">
    <dataValidation type="list" allowBlank="1" showInputMessage="1" showErrorMessage="1" sqref="H13:H14 H16" xr:uid="{00000000-0002-0000-0000-000002000000}">
      <formula1>"With OOA,Without OOA"</formula1>
    </dataValidation>
    <dataValidation type="decimal" operator="greaterThanOrEqual" allowBlank="1" showInputMessage="1" showErrorMessage="1" sqref="G35" xr:uid="{00000000-0002-0000-0000-000005000000}">
      <formula1>0</formula1>
    </dataValidation>
    <dataValidation type="list" allowBlank="1" showInputMessage="1" showErrorMessage="1" sqref="H7:I7" xr:uid="{4EF397A9-CA3D-4FF0-92C2-414CFF2A8C79}">
      <formula1>"Pre 2023 New Build,Post 2023 New Build"</formula1>
    </dataValidation>
    <dataValidation type="list" allowBlank="1" showInputMessage="1" showErrorMessage="1" sqref="H11:I11" xr:uid="{A6B1C26C-2D4F-4FFE-A3C0-97F2472D2139}">
      <formula1>"Improved Liveability,Fully Accessible,Robust,Robust with Breakout Room,High Physical Support"</formula1>
    </dataValidation>
    <dataValidation type="list" allowBlank="1" showInputMessage="1" showErrorMessage="1" sqref="H15:I15" xr:uid="{1D647DB9-7436-4C3E-89F3-46E8C756F535}">
      <formula1>"Without Fire Sprinklers, With Fire Sprinklers"</formula1>
    </dataValidation>
    <dataValidation type="list" allowBlank="1" showInputMessage="1" showErrorMessage="1" sqref="H17:I17" xr:uid="{BE9F1A03-BE62-453C-ABAA-8FCA2D12F37D}">
      <formula1>"Input Tax Credits were claimed,Input Tax Credits were not claimed"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5305746-5032-455D-A766-57477D0F19BB}">
          <x14:formula1>
            <xm:f>'Location Factors'!$B$6:$B$94</xm:f>
          </x14:formula1>
          <xm:sqref>H21:I21</xm:sqref>
        </x14:dataValidation>
        <x14:dataValidation type="list" allowBlank="1" showInputMessage="1" showErrorMessage="1" xr:uid="{30FF669C-9DE9-4F32-B81D-A304C26BE707}">
          <x14:formula1>
            <xm:f>'Annual Base Prices'!$C$8:$C$18</xm:f>
          </x14:formula1>
          <xm:sqref>H9:I9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R66"/>
  <sheetViews>
    <sheetView topLeftCell="C43" zoomScale="97" zoomScaleNormal="80" workbookViewId="0">
      <selection activeCell="G57" sqref="G57"/>
    </sheetView>
  </sheetViews>
  <sheetFormatPr defaultColWidth="11" defaultRowHeight="14.5" x14ac:dyDescent="0.35"/>
  <cols>
    <col min="1" max="1" width="1.453125" style="1" customWidth="1"/>
    <col min="2" max="2" width="9" style="1" hidden="1" customWidth="1"/>
    <col min="3" max="3" width="30.453125" style="1" customWidth="1"/>
    <col min="4" max="4" width="9" style="1" customWidth="1"/>
    <col min="5" max="16384" width="11" style="1"/>
  </cols>
  <sheetData>
    <row r="1" spans="2:18" s="8" customFormat="1" ht="21" x14ac:dyDescent="0.5">
      <c r="B1" s="9"/>
      <c r="C1" s="9" t="s">
        <v>0</v>
      </c>
    </row>
    <row r="2" spans="2:18" s="8" customFormat="1" ht="21" x14ac:dyDescent="0.5">
      <c r="B2" s="9"/>
      <c r="C2" s="9" t="s">
        <v>24</v>
      </c>
    </row>
    <row r="4" spans="2:18" x14ac:dyDescent="0.35">
      <c r="C4" s="1" t="s">
        <v>194</v>
      </c>
      <c r="E4" s="1">
        <v>1</v>
      </c>
      <c r="F4" s="1">
        <f>E4+1</f>
        <v>2</v>
      </c>
      <c r="G4" s="1">
        <f t="shared" ref="G4:K4" si="0">F4+1</f>
        <v>3</v>
      </c>
      <c r="H4" s="1">
        <f t="shared" si="0"/>
        <v>4</v>
      </c>
      <c r="I4" s="1">
        <f t="shared" si="0"/>
        <v>5</v>
      </c>
      <c r="J4" s="1">
        <f t="shared" si="0"/>
        <v>6</v>
      </c>
      <c r="K4" s="1">
        <f t="shared" si="0"/>
        <v>7</v>
      </c>
      <c r="L4" s="1">
        <v>8</v>
      </c>
      <c r="M4" s="1">
        <v>9</v>
      </c>
      <c r="N4" s="1">
        <v>10</v>
      </c>
      <c r="O4" s="1">
        <v>11</v>
      </c>
    </row>
    <row r="5" spans="2:18" x14ac:dyDescent="0.35">
      <c r="B5" s="3"/>
      <c r="C5" s="62" t="s">
        <v>175</v>
      </c>
      <c r="D5" s="4"/>
      <c r="E5" s="11" t="s">
        <v>171</v>
      </c>
      <c r="F5" s="11"/>
      <c r="G5" s="11"/>
      <c r="H5" s="11"/>
      <c r="I5" s="11"/>
      <c r="J5" s="11"/>
      <c r="K5" s="11"/>
      <c r="L5" s="11"/>
      <c r="M5" s="11"/>
      <c r="N5" s="11"/>
      <c r="O5" s="11"/>
    </row>
    <row r="6" spans="2:18" ht="36.5" x14ac:dyDescent="0.35">
      <c r="B6" s="3"/>
      <c r="C6" s="50" t="s">
        <v>25</v>
      </c>
      <c r="D6" s="126" t="s">
        <v>26</v>
      </c>
      <c r="E6" s="70"/>
      <c r="F6" s="71" t="s">
        <v>27</v>
      </c>
      <c r="G6" s="71" t="s">
        <v>27</v>
      </c>
      <c r="H6" s="71" t="s">
        <v>28</v>
      </c>
      <c r="I6" s="71" t="s">
        <v>28</v>
      </c>
      <c r="J6" s="71" t="s">
        <v>29</v>
      </c>
      <c r="K6" s="71" t="s">
        <v>29</v>
      </c>
      <c r="L6" s="71" t="s">
        <v>174</v>
      </c>
      <c r="M6" s="71" t="s">
        <v>174</v>
      </c>
      <c r="N6" s="71" t="s">
        <v>10</v>
      </c>
      <c r="O6" s="71" t="s">
        <v>10</v>
      </c>
    </row>
    <row r="7" spans="2:18" x14ac:dyDescent="0.35">
      <c r="B7" s="3"/>
      <c r="C7" s="51"/>
      <c r="D7" s="127"/>
      <c r="E7" s="52"/>
      <c r="F7" s="52" t="s">
        <v>30</v>
      </c>
      <c r="G7" s="53" t="s">
        <v>12</v>
      </c>
      <c r="H7" s="52" t="s">
        <v>30</v>
      </c>
      <c r="I7" s="53" t="s">
        <v>12</v>
      </c>
      <c r="J7" s="52" t="s">
        <v>30</v>
      </c>
      <c r="K7" s="53" t="s">
        <v>12</v>
      </c>
      <c r="L7" s="52" t="s">
        <v>30</v>
      </c>
      <c r="M7" s="53" t="s">
        <v>12</v>
      </c>
      <c r="N7" s="52" t="s">
        <v>30</v>
      </c>
      <c r="O7" s="53" t="s">
        <v>12</v>
      </c>
    </row>
    <row r="8" spans="2:18" x14ac:dyDescent="0.35">
      <c r="B8" s="3" t="s">
        <v>41</v>
      </c>
      <c r="C8" s="54" t="s">
        <v>31</v>
      </c>
      <c r="D8" s="55">
        <v>1</v>
      </c>
      <c r="E8" s="56"/>
      <c r="F8" s="56">
        <v>73369</v>
      </c>
      <c r="G8" s="56">
        <v>85597</v>
      </c>
      <c r="H8" s="56">
        <v>75657</v>
      </c>
      <c r="I8" s="56">
        <v>87885</v>
      </c>
      <c r="J8" s="56" t="s">
        <v>183</v>
      </c>
      <c r="K8" s="56" t="s">
        <v>183</v>
      </c>
      <c r="L8" s="56" t="s">
        <v>183</v>
      </c>
      <c r="M8" s="56" t="s">
        <v>183</v>
      </c>
      <c r="N8" s="56">
        <v>82230</v>
      </c>
      <c r="O8" s="56">
        <v>94458</v>
      </c>
    </row>
    <row r="9" spans="2:18" x14ac:dyDescent="0.35">
      <c r="B9" s="3" t="s">
        <v>41</v>
      </c>
      <c r="C9" s="57" t="s">
        <v>5</v>
      </c>
      <c r="D9" s="58">
        <v>1</v>
      </c>
      <c r="E9" s="56"/>
      <c r="F9" s="56">
        <v>77260</v>
      </c>
      <c r="G9" s="56">
        <v>89488</v>
      </c>
      <c r="H9" s="56">
        <v>78959</v>
      </c>
      <c r="I9" s="56">
        <v>91187</v>
      </c>
      <c r="J9" s="56" t="s">
        <v>183</v>
      </c>
      <c r="K9" s="56" t="s">
        <v>183</v>
      </c>
      <c r="L9" s="56" t="s">
        <v>183</v>
      </c>
      <c r="M9" s="56" t="s">
        <v>183</v>
      </c>
      <c r="N9" s="56">
        <v>85759</v>
      </c>
      <c r="O9" s="56">
        <v>97987</v>
      </c>
    </row>
    <row r="10" spans="2:18" x14ac:dyDescent="0.35">
      <c r="B10" s="3" t="s">
        <v>41</v>
      </c>
      <c r="C10" s="57" t="s">
        <v>32</v>
      </c>
      <c r="D10" s="58">
        <v>2</v>
      </c>
      <c r="E10" s="56"/>
      <c r="F10" s="56">
        <v>33134</v>
      </c>
      <c r="G10" s="56">
        <v>39248</v>
      </c>
      <c r="H10" s="56">
        <v>33941</v>
      </c>
      <c r="I10" s="56">
        <v>40055</v>
      </c>
      <c r="J10" s="56" t="s">
        <v>183</v>
      </c>
      <c r="K10" s="56" t="s">
        <v>183</v>
      </c>
      <c r="L10" s="56" t="s">
        <v>183</v>
      </c>
      <c r="M10" s="56" t="s">
        <v>183</v>
      </c>
      <c r="N10" s="56">
        <v>37379</v>
      </c>
      <c r="O10" s="56">
        <v>43493</v>
      </c>
    </row>
    <row r="11" spans="2:18" x14ac:dyDescent="0.35">
      <c r="B11" s="3" t="s">
        <v>41</v>
      </c>
      <c r="C11" s="57" t="s">
        <v>33</v>
      </c>
      <c r="D11" s="58">
        <v>2</v>
      </c>
      <c r="E11" s="56"/>
      <c r="F11" s="56">
        <v>41238</v>
      </c>
      <c r="G11" s="56">
        <v>47352</v>
      </c>
      <c r="H11" s="56">
        <v>42418</v>
      </c>
      <c r="I11" s="56">
        <v>48532</v>
      </c>
      <c r="J11" s="56" t="s">
        <v>183</v>
      </c>
      <c r="K11" s="56" t="s">
        <v>183</v>
      </c>
      <c r="L11" s="56" t="s">
        <v>183</v>
      </c>
      <c r="M11" s="56" t="s">
        <v>183</v>
      </c>
      <c r="N11" s="56">
        <v>46169</v>
      </c>
      <c r="O11" s="56">
        <v>52284</v>
      </c>
    </row>
    <row r="12" spans="2:18" x14ac:dyDescent="0.35">
      <c r="B12" s="3" t="s">
        <v>41</v>
      </c>
      <c r="C12" s="57" t="s">
        <v>34</v>
      </c>
      <c r="D12" s="58">
        <v>1</v>
      </c>
      <c r="E12" s="56"/>
      <c r="F12" s="56">
        <v>53073</v>
      </c>
      <c r="G12" s="56">
        <v>55373</v>
      </c>
      <c r="H12" s="56">
        <v>55609</v>
      </c>
      <c r="I12" s="56">
        <v>58064</v>
      </c>
      <c r="J12" s="56">
        <v>56767</v>
      </c>
      <c r="K12" s="56">
        <v>61020</v>
      </c>
      <c r="L12" s="56" t="s">
        <v>183</v>
      </c>
      <c r="M12" s="56" t="s">
        <v>183</v>
      </c>
      <c r="N12" s="56">
        <v>62368</v>
      </c>
      <c r="O12" s="56">
        <v>65237</v>
      </c>
    </row>
    <row r="13" spans="2:18" x14ac:dyDescent="0.35">
      <c r="B13" s="3" t="s">
        <v>41</v>
      </c>
      <c r="C13" s="57" t="s">
        <v>35</v>
      </c>
      <c r="D13" s="58">
        <v>2</v>
      </c>
      <c r="E13" s="56"/>
      <c r="F13" s="56">
        <v>30729</v>
      </c>
      <c r="G13" s="56">
        <v>33348</v>
      </c>
      <c r="H13" s="56">
        <v>32571</v>
      </c>
      <c r="I13" s="56">
        <v>35430</v>
      </c>
      <c r="J13" s="56">
        <v>35606</v>
      </c>
      <c r="K13" s="56">
        <v>38071</v>
      </c>
      <c r="L13" s="56">
        <v>37682.762499999997</v>
      </c>
      <c r="M13" s="56">
        <v>40147.762499999997</v>
      </c>
      <c r="N13" s="56">
        <v>36115</v>
      </c>
      <c r="O13" s="56">
        <v>39434</v>
      </c>
      <c r="P13" s="68"/>
      <c r="Q13" s="69"/>
      <c r="R13" s="28"/>
    </row>
    <row r="14" spans="2:18" x14ac:dyDescent="0.35">
      <c r="B14" s="3" t="s">
        <v>41</v>
      </c>
      <c r="C14" s="57" t="s">
        <v>36</v>
      </c>
      <c r="D14" s="58">
        <v>3</v>
      </c>
      <c r="E14" s="56"/>
      <c r="F14" s="56">
        <v>25123</v>
      </c>
      <c r="G14" s="56">
        <v>27418</v>
      </c>
      <c r="H14" s="56">
        <v>27216</v>
      </c>
      <c r="I14" s="56">
        <v>29783</v>
      </c>
      <c r="J14" s="56">
        <v>29540</v>
      </c>
      <c r="K14" s="56">
        <v>32047</v>
      </c>
      <c r="L14" s="56">
        <v>31652.147499999999</v>
      </c>
      <c r="M14" s="56">
        <v>34159.147499999999</v>
      </c>
      <c r="N14" s="56">
        <v>30298</v>
      </c>
      <c r="O14" s="56">
        <v>32865</v>
      </c>
      <c r="P14" s="68"/>
      <c r="Q14" s="69"/>
    </row>
    <row r="15" spans="2:18" x14ac:dyDescent="0.35">
      <c r="B15" s="3" t="s">
        <v>41</v>
      </c>
      <c r="C15" s="57" t="s">
        <v>37</v>
      </c>
      <c r="D15" s="58">
        <v>2</v>
      </c>
      <c r="E15" s="56"/>
      <c r="F15" s="56">
        <v>61092</v>
      </c>
      <c r="G15" s="56">
        <v>66946</v>
      </c>
      <c r="H15" s="56">
        <v>62698</v>
      </c>
      <c r="I15" s="56">
        <v>68336</v>
      </c>
      <c r="J15" s="56">
        <v>69465</v>
      </c>
      <c r="K15" s="56">
        <v>75328</v>
      </c>
      <c r="L15" s="56">
        <v>74404.577499999999</v>
      </c>
      <c r="M15" s="56">
        <v>80267.577499999999</v>
      </c>
      <c r="N15" s="56">
        <v>73686</v>
      </c>
      <c r="O15" s="56">
        <v>80043</v>
      </c>
      <c r="P15" s="68"/>
      <c r="Q15" s="69"/>
    </row>
    <row r="16" spans="2:18" x14ac:dyDescent="0.35">
      <c r="B16" s="3" t="s">
        <v>41</v>
      </c>
      <c r="C16" s="57" t="s">
        <v>38</v>
      </c>
      <c r="D16" s="58">
        <v>3</v>
      </c>
      <c r="E16" s="56"/>
      <c r="F16" s="56">
        <v>42852</v>
      </c>
      <c r="G16" s="56">
        <v>46145</v>
      </c>
      <c r="H16" s="56">
        <v>44050</v>
      </c>
      <c r="I16" s="56">
        <v>47278</v>
      </c>
      <c r="J16" s="56">
        <v>47607</v>
      </c>
      <c r="K16" s="56">
        <v>51930</v>
      </c>
      <c r="L16" s="56">
        <v>51249.127500000002</v>
      </c>
      <c r="M16" s="56">
        <v>55572.127500000002</v>
      </c>
      <c r="N16" s="56">
        <v>51984</v>
      </c>
      <c r="O16" s="56">
        <v>55458</v>
      </c>
      <c r="P16" s="68"/>
      <c r="Q16" s="69"/>
    </row>
    <row r="17" spans="2:18" x14ac:dyDescent="0.35">
      <c r="B17" s="3" t="s">
        <v>41</v>
      </c>
      <c r="C17" s="57" t="s">
        <v>39</v>
      </c>
      <c r="D17" s="58">
        <v>4</v>
      </c>
      <c r="E17" s="56"/>
      <c r="F17" s="56">
        <v>35425</v>
      </c>
      <c r="G17" s="56">
        <v>37777</v>
      </c>
      <c r="H17" s="56">
        <v>36758</v>
      </c>
      <c r="I17" s="56">
        <v>38859</v>
      </c>
      <c r="J17" s="56">
        <v>39955</v>
      </c>
      <c r="K17" s="56">
        <v>42834</v>
      </c>
      <c r="L17" s="56">
        <v>42380.557500000003</v>
      </c>
      <c r="M17" s="56">
        <v>45259.557500000003</v>
      </c>
      <c r="N17" s="56">
        <v>42976</v>
      </c>
      <c r="O17" s="56">
        <v>45586</v>
      </c>
      <c r="P17" s="68"/>
      <c r="Q17" s="69"/>
    </row>
    <row r="18" spans="2:18" x14ac:dyDescent="0.35">
      <c r="B18" s="3" t="s">
        <v>41</v>
      </c>
      <c r="C18" s="59" t="s">
        <v>40</v>
      </c>
      <c r="D18" s="60">
        <v>5</v>
      </c>
      <c r="E18" s="61"/>
      <c r="F18" s="61">
        <v>29542</v>
      </c>
      <c r="G18" s="61">
        <v>31090</v>
      </c>
      <c r="H18" s="61">
        <v>30750</v>
      </c>
      <c r="I18" s="61">
        <v>33170</v>
      </c>
      <c r="J18" s="61">
        <v>33976</v>
      </c>
      <c r="K18" s="61">
        <v>35105</v>
      </c>
      <c r="L18" s="61">
        <v>34927.182500000003</v>
      </c>
      <c r="M18" s="61">
        <v>36056.182500000003</v>
      </c>
      <c r="N18" s="61">
        <v>35944</v>
      </c>
      <c r="O18" s="61">
        <v>37997</v>
      </c>
      <c r="P18" s="68"/>
      <c r="Q18" s="69"/>
    </row>
    <row r="19" spans="2:18" x14ac:dyDescent="0.35">
      <c r="B19" s="3"/>
      <c r="C19" s="18"/>
      <c r="D19" s="4"/>
      <c r="E19" s="75"/>
      <c r="F19" s="75"/>
      <c r="G19" s="75"/>
      <c r="H19" s="75"/>
      <c r="I19" s="75"/>
      <c r="J19" s="75"/>
      <c r="K19" s="75"/>
      <c r="L19" s="75"/>
      <c r="M19" s="75"/>
      <c r="N19" s="75"/>
      <c r="O19" s="75"/>
      <c r="P19" s="68"/>
      <c r="Q19" s="69"/>
    </row>
    <row r="20" spans="2:18" x14ac:dyDescent="0.35">
      <c r="B20" s="3"/>
      <c r="C20" s="1" t="s">
        <v>194</v>
      </c>
      <c r="D20" s="4"/>
      <c r="E20" s="5"/>
      <c r="F20" s="5"/>
      <c r="G20" s="5"/>
      <c r="H20" s="5"/>
      <c r="I20" s="5"/>
      <c r="J20" s="5"/>
      <c r="K20" s="5"/>
      <c r="L20" s="5"/>
      <c r="M20" s="6"/>
      <c r="N20" s="5"/>
      <c r="O20" s="5"/>
    </row>
    <row r="21" spans="2:18" x14ac:dyDescent="0.35">
      <c r="B21" s="3"/>
      <c r="C21" s="62" t="s">
        <v>176</v>
      </c>
      <c r="D21" s="4"/>
      <c r="E21" s="11" t="s">
        <v>171</v>
      </c>
      <c r="F21" s="11"/>
      <c r="G21" s="11"/>
      <c r="H21" s="11"/>
      <c r="I21" s="11"/>
      <c r="J21" s="11"/>
      <c r="K21" s="11"/>
      <c r="L21" s="11"/>
      <c r="M21" s="11"/>
      <c r="N21" s="11"/>
      <c r="O21" s="11"/>
    </row>
    <row r="22" spans="2:18" ht="36.5" x14ac:dyDescent="0.35">
      <c r="B22" s="3"/>
      <c r="C22" s="50" t="s">
        <v>25</v>
      </c>
      <c r="D22" s="126" t="s">
        <v>26</v>
      </c>
      <c r="E22" s="10"/>
      <c r="F22" s="63" t="s">
        <v>27</v>
      </c>
      <c r="G22" s="63" t="s">
        <v>27</v>
      </c>
      <c r="H22" s="63" t="s">
        <v>28</v>
      </c>
      <c r="I22" s="63" t="s">
        <v>28</v>
      </c>
      <c r="J22" s="63" t="s">
        <v>29</v>
      </c>
      <c r="K22" s="63" t="s">
        <v>29</v>
      </c>
      <c r="L22" s="71" t="s">
        <v>174</v>
      </c>
      <c r="M22" s="71" t="s">
        <v>174</v>
      </c>
      <c r="N22" s="63" t="s">
        <v>10</v>
      </c>
      <c r="O22" s="63" t="s">
        <v>10</v>
      </c>
    </row>
    <row r="23" spans="2:18" x14ac:dyDescent="0.35">
      <c r="B23" s="3"/>
      <c r="C23" s="51"/>
      <c r="D23" s="127"/>
      <c r="E23" s="52"/>
      <c r="F23" s="52" t="s">
        <v>30</v>
      </c>
      <c r="G23" s="53" t="s">
        <v>12</v>
      </c>
      <c r="H23" s="52" t="s">
        <v>30</v>
      </c>
      <c r="I23" s="53" t="s">
        <v>12</v>
      </c>
      <c r="J23" s="52" t="s">
        <v>30</v>
      </c>
      <c r="K23" s="53" t="s">
        <v>12</v>
      </c>
      <c r="L23" s="52" t="s">
        <v>30</v>
      </c>
      <c r="M23" s="53" t="s">
        <v>12</v>
      </c>
      <c r="N23" s="52" t="s">
        <v>30</v>
      </c>
      <c r="O23" s="53" t="s">
        <v>12</v>
      </c>
    </row>
    <row r="24" spans="2:18" x14ac:dyDescent="0.35">
      <c r="B24" s="3" t="s">
        <v>41</v>
      </c>
      <c r="C24" s="54" t="s">
        <v>31</v>
      </c>
      <c r="D24" s="55">
        <v>1</v>
      </c>
      <c r="E24" s="56"/>
      <c r="F24" s="56">
        <v>74850</v>
      </c>
      <c r="G24" s="56">
        <v>87325</v>
      </c>
      <c r="H24" s="56">
        <v>77156</v>
      </c>
      <c r="I24" s="56">
        <v>89631</v>
      </c>
      <c r="J24" s="56" t="s">
        <v>183</v>
      </c>
      <c r="K24" s="56" t="s">
        <v>183</v>
      </c>
      <c r="L24" s="56" t="s">
        <v>183</v>
      </c>
      <c r="M24" s="56" t="s">
        <v>183</v>
      </c>
      <c r="N24" s="56">
        <v>83744</v>
      </c>
      <c r="O24" s="56">
        <v>96219</v>
      </c>
    </row>
    <row r="25" spans="2:18" x14ac:dyDescent="0.35">
      <c r="B25" s="3" t="s">
        <v>41</v>
      </c>
      <c r="C25" s="57" t="s">
        <v>5</v>
      </c>
      <c r="D25" s="58">
        <v>1</v>
      </c>
      <c r="E25" s="56"/>
      <c r="F25" s="56">
        <v>78929</v>
      </c>
      <c r="G25" s="56">
        <v>91404</v>
      </c>
      <c r="H25" s="56">
        <v>80665</v>
      </c>
      <c r="I25" s="56">
        <v>93140</v>
      </c>
      <c r="J25" s="56" t="s">
        <v>183</v>
      </c>
      <c r="K25" s="56" t="s">
        <v>183</v>
      </c>
      <c r="L25" s="56" t="s">
        <v>183</v>
      </c>
      <c r="M25" s="56" t="s">
        <v>183</v>
      </c>
      <c r="N25" s="56">
        <v>87485</v>
      </c>
      <c r="O25" s="56">
        <v>99960</v>
      </c>
    </row>
    <row r="26" spans="2:18" x14ac:dyDescent="0.35">
      <c r="B26" s="3" t="s">
        <v>41</v>
      </c>
      <c r="C26" s="57" t="s">
        <v>32</v>
      </c>
      <c r="D26" s="58">
        <v>2</v>
      </c>
      <c r="E26" s="56"/>
      <c r="F26" s="56">
        <v>33978</v>
      </c>
      <c r="G26" s="56">
        <v>40215</v>
      </c>
      <c r="H26" s="56">
        <v>34808</v>
      </c>
      <c r="I26" s="56">
        <v>41045</v>
      </c>
      <c r="J26" s="56" t="s">
        <v>183</v>
      </c>
      <c r="K26" s="56" t="s">
        <v>183</v>
      </c>
      <c r="L26" s="56" t="s">
        <v>183</v>
      </c>
      <c r="M26" s="56" t="s">
        <v>183</v>
      </c>
      <c r="N26" s="56">
        <v>38257</v>
      </c>
      <c r="O26" s="56">
        <v>44494</v>
      </c>
    </row>
    <row r="27" spans="2:18" x14ac:dyDescent="0.35">
      <c r="B27" s="3" t="s">
        <v>41</v>
      </c>
      <c r="C27" s="57" t="s">
        <v>33</v>
      </c>
      <c r="D27" s="58">
        <v>2</v>
      </c>
      <c r="E27" s="56"/>
      <c r="F27" s="56">
        <v>42242</v>
      </c>
      <c r="G27" s="56">
        <v>48479</v>
      </c>
      <c r="H27" s="56">
        <v>43431</v>
      </c>
      <c r="I27" s="56">
        <v>49668</v>
      </c>
      <c r="J27" s="56" t="s">
        <v>183</v>
      </c>
      <c r="K27" s="56" t="s">
        <v>183</v>
      </c>
      <c r="L27" s="56" t="s">
        <v>183</v>
      </c>
      <c r="M27" s="56" t="s">
        <v>183</v>
      </c>
      <c r="N27" s="56">
        <v>47201</v>
      </c>
      <c r="O27" s="56">
        <v>53438</v>
      </c>
    </row>
    <row r="28" spans="2:18" x14ac:dyDescent="0.35">
      <c r="B28" s="3" t="s">
        <v>41</v>
      </c>
      <c r="C28" s="57" t="s">
        <v>34</v>
      </c>
      <c r="D28" s="58">
        <v>1</v>
      </c>
      <c r="E28" s="56"/>
      <c r="F28" s="56">
        <v>57623</v>
      </c>
      <c r="G28" s="56">
        <v>60197</v>
      </c>
      <c r="H28" s="56">
        <v>60159</v>
      </c>
      <c r="I28" s="56">
        <v>62888</v>
      </c>
      <c r="J28" s="56">
        <v>61422</v>
      </c>
      <c r="K28" s="56">
        <v>65968</v>
      </c>
      <c r="L28" s="56" t="s">
        <v>183</v>
      </c>
      <c r="M28" s="56" t="s">
        <v>183</v>
      </c>
      <c r="N28" s="56">
        <v>66988</v>
      </c>
      <c r="O28" s="56">
        <v>70144</v>
      </c>
    </row>
    <row r="29" spans="2:18" x14ac:dyDescent="0.35">
      <c r="B29" s="3" t="s">
        <v>41</v>
      </c>
      <c r="C29" s="57" t="s">
        <v>35</v>
      </c>
      <c r="D29" s="58">
        <v>2</v>
      </c>
      <c r="E29" s="56"/>
      <c r="F29" s="56">
        <v>33299</v>
      </c>
      <c r="G29" s="56">
        <v>36058</v>
      </c>
      <c r="H29" s="56">
        <v>35141</v>
      </c>
      <c r="I29" s="56">
        <v>38139</v>
      </c>
      <c r="J29" s="56">
        <v>38247</v>
      </c>
      <c r="K29" s="56">
        <v>40863</v>
      </c>
      <c r="L29" s="56">
        <v>40323.762499999997</v>
      </c>
      <c r="M29" s="56">
        <v>42939.762499999997</v>
      </c>
      <c r="N29" s="56">
        <v>38732</v>
      </c>
      <c r="O29" s="56">
        <v>42198</v>
      </c>
      <c r="P29" s="68"/>
      <c r="Q29" s="69"/>
      <c r="R29" s="28"/>
    </row>
    <row r="30" spans="2:18" x14ac:dyDescent="0.35">
      <c r="B30" s="3" t="s">
        <v>41</v>
      </c>
      <c r="C30" s="57" t="s">
        <v>36</v>
      </c>
      <c r="D30" s="58">
        <v>3</v>
      </c>
      <c r="E30" s="56"/>
      <c r="F30" s="56">
        <v>27031</v>
      </c>
      <c r="G30" s="56">
        <v>29421</v>
      </c>
      <c r="H30" s="56">
        <v>29123</v>
      </c>
      <c r="I30" s="56">
        <v>31785</v>
      </c>
      <c r="J30" s="56">
        <v>31508</v>
      </c>
      <c r="K30" s="56">
        <v>34117</v>
      </c>
      <c r="L30" s="56">
        <v>33620.147499999999</v>
      </c>
      <c r="M30" s="56">
        <v>36229.147499999999</v>
      </c>
      <c r="N30" s="56">
        <v>32246</v>
      </c>
      <c r="O30" s="56">
        <v>34913</v>
      </c>
      <c r="P30" s="68"/>
      <c r="Q30" s="69"/>
    </row>
    <row r="31" spans="2:18" x14ac:dyDescent="0.35">
      <c r="B31" s="3" t="s">
        <v>41</v>
      </c>
      <c r="C31" s="57" t="s">
        <v>37</v>
      </c>
      <c r="D31" s="58">
        <v>2</v>
      </c>
      <c r="E31" s="56"/>
      <c r="F31" s="56">
        <v>64580</v>
      </c>
      <c r="G31" s="56">
        <v>70671</v>
      </c>
      <c r="H31" s="56">
        <v>66186</v>
      </c>
      <c r="I31" s="56">
        <v>72061</v>
      </c>
      <c r="J31" s="56">
        <v>73091</v>
      </c>
      <c r="K31" s="56">
        <v>79208</v>
      </c>
      <c r="L31" s="56">
        <v>78030.577499999999</v>
      </c>
      <c r="M31" s="56">
        <v>84147.577499999999</v>
      </c>
      <c r="N31" s="56">
        <v>77266</v>
      </c>
      <c r="O31" s="56">
        <v>83871</v>
      </c>
      <c r="P31" s="68"/>
      <c r="Q31" s="69"/>
    </row>
    <row r="32" spans="2:18" x14ac:dyDescent="0.35">
      <c r="B32" s="3" t="s">
        <v>41</v>
      </c>
      <c r="C32" s="57" t="s">
        <v>38</v>
      </c>
      <c r="D32" s="58">
        <v>3</v>
      </c>
      <c r="E32" s="56"/>
      <c r="F32" s="56">
        <v>45378</v>
      </c>
      <c r="G32" s="56">
        <v>48831</v>
      </c>
      <c r="H32" s="56">
        <v>46576</v>
      </c>
      <c r="I32" s="56">
        <v>49964</v>
      </c>
      <c r="J32" s="56">
        <v>50238</v>
      </c>
      <c r="K32" s="56">
        <v>54734</v>
      </c>
      <c r="L32" s="56">
        <v>53880.127500000002</v>
      </c>
      <c r="M32" s="56">
        <v>58376.127500000002</v>
      </c>
      <c r="N32" s="56">
        <v>54579</v>
      </c>
      <c r="O32" s="56">
        <v>58223</v>
      </c>
      <c r="P32" s="68"/>
      <c r="Q32" s="69"/>
    </row>
    <row r="33" spans="2:18" x14ac:dyDescent="0.35">
      <c r="B33" s="3" t="s">
        <v>41</v>
      </c>
      <c r="C33" s="57" t="s">
        <v>39</v>
      </c>
      <c r="D33" s="58">
        <v>4</v>
      </c>
      <c r="E33" s="56"/>
      <c r="F33" s="56">
        <v>37480</v>
      </c>
      <c r="G33" s="56">
        <v>39894</v>
      </c>
      <c r="H33" s="56">
        <v>38813</v>
      </c>
      <c r="I33" s="56">
        <v>40976</v>
      </c>
      <c r="J33" s="56">
        <v>42099</v>
      </c>
      <c r="K33" s="56">
        <v>45045</v>
      </c>
      <c r="L33" s="56">
        <v>44524.557500000003</v>
      </c>
      <c r="M33" s="56">
        <v>47470.557500000003</v>
      </c>
      <c r="N33" s="56">
        <v>45091</v>
      </c>
      <c r="O33" s="56">
        <v>47766</v>
      </c>
      <c r="P33" s="68"/>
      <c r="Q33" s="69"/>
    </row>
    <row r="34" spans="2:18" x14ac:dyDescent="0.35">
      <c r="B34" s="3" t="s">
        <v>41</v>
      </c>
      <c r="C34" s="59" t="s">
        <v>40</v>
      </c>
      <c r="D34" s="60">
        <v>5</v>
      </c>
      <c r="E34" s="61"/>
      <c r="F34" s="61">
        <v>31235</v>
      </c>
      <c r="G34" s="61">
        <v>32833</v>
      </c>
      <c r="H34" s="61">
        <v>32443</v>
      </c>
      <c r="I34" s="61">
        <v>34912</v>
      </c>
      <c r="J34" s="61">
        <v>35745</v>
      </c>
      <c r="K34" s="61">
        <v>36926</v>
      </c>
      <c r="L34" s="61">
        <v>36696.182500000003</v>
      </c>
      <c r="M34" s="61">
        <v>37877.182500000003</v>
      </c>
      <c r="N34" s="61">
        <v>37687</v>
      </c>
      <c r="O34" s="61">
        <v>39792</v>
      </c>
      <c r="P34" s="68"/>
      <c r="Q34" s="69"/>
    </row>
    <row r="35" spans="2:18" x14ac:dyDescent="0.35">
      <c r="B35" s="3"/>
      <c r="C35" s="18"/>
      <c r="D35" s="4"/>
      <c r="E35" s="75"/>
      <c r="F35" s="75"/>
      <c r="G35" s="75"/>
      <c r="H35" s="75"/>
      <c r="I35" s="75"/>
      <c r="J35" s="75"/>
      <c r="K35" s="75"/>
      <c r="L35" s="75"/>
      <c r="M35" s="75"/>
      <c r="N35" s="75"/>
      <c r="O35" s="75"/>
      <c r="P35" s="68"/>
      <c r="Q35" s="69"/>
    </row>
    <row r="36" spans="2:18" x14ac:dyDescent="0.35">
      <c r="B36" s="3"/>
      <c r="C36" s="1" t="s">
        <v>195</v>
      </c>
      <c r="D36" s="4"/>
      <c r="E36" s="75"/>
      <c r="F36" s="75"/>
      <c r="G36" s="75"/>
      <c r="H36" s="75"/>
      <c r="I36" s="75"/>
      <c r="J36" s="75"/>
      <c r="K36" s="75"/>
      <c r="L36" s="75"/>
      <c r="M36" s="75"/>
      <c r="N36" s="75"/>
      <c r="O36" s="75"/>
      <c r="P36" s="68"/>
      <c r="Q36" s="69"/>
    </row>
    <row r="37" spans="2:18" x14ac:dyDescent="0.35">
      <c r="B37" s="3"/>
      <c r="C37" s="62" t="s">
        <v>175</v>
      </c>
      <c r="D37" s="4"/>
      <c r="E37" s="11" t="s">
        <v>171</v>
      </c>
      <c r="F37" s="11"/>
      <c r="G37" s="11"/>
      <c r="H37" s="11"/>
      <c r="I37" s="11"/>
      <c r="J37" s="11"/>
      <c r="K37" s="11"/>
      <c r="L37" s="11"/>
      <c r="M37" s="11"/>
      <c r="N37" s="11"/>
      <c r="O37" s="11"/>
    </row>
    <row r="38" spans="2:18" ht="36.5" x14ac:dyDescent="0.35">
      <c r="B38" s="3"/>
      <c r="C38" s="50" t="s">
        <v>25</v>
      </c>
      <c r="D38" s="126" t="s">
        <v>26</v>
      </c>
      <c r="E38" s="70"/>
      <c r="F38" s="71" t="s">
        <v>27</v>
      </c>
      <c r="G38" s="71" t="s">
        <v>27</v>
      </c>
      <c r="H38" s="71" t="s">
        <v>28</v>
      </c>
      <c r="I38" s="71" t="s">
        <v>28</v>
      </c>
      <c r="J38" s="71" t="s">
        <v>29</v>
      </c>
      <c r="K38" s="71" t="s">
        <v>29</v>
      </c>
      <c r="L38" s="71" t="s">
        <v>174</v>
      </c>
      <c r="M38" s="71" t="s">
        <v>174</v>
      </c>
      <c r="N38" s="71" t="s">
        <v>10</v>
      </c>
      <c r="O38" s="71" t="s">
        <v>10</v>
      </c>
    </row>
    <row r="39" spans="2:18" x14ac:dyDescent="0.35">
      <c r="B39" s="3"/>
      <c r="C39" s="51"/>
      <c r="D39" s="127"/>
      <c r="E39" s="52"/>
      <c r="F39" s="52" t="s">
        <v>30</v>
      </c>
      <c r="G39" s="53" t="s">
        <v>12</v>
      </c>
      <c r="H39" s="52" t="s">
        <v>30</v>
      </c>
      <c r="I39" s="53" t="s">
        <v>12</v>
      </c>
      <c r="J39" s="52" t="s">
        <v>30</v>
      </c>
      <c r="K39" s="53" t="s">
        <v>12</v>
      </c>
      <c r="L39" s="52" t="s">
        <v>30</v>
      </c>
      <c r="M39" s="53" t="s">
        <v>12</v>
      </c>
      <c r="N39" s="52" t="s">
        <v>30</v>
      </c>
      <c r="O39" s="53" t="s">
        <v>12</v>
      </c>
    </row>
    <row r="40" spans="2:18" x14ac:dyDescent="0.35">
      <c r="B40" s="3" t="s">
        <v>41</v>
      </c>
      <c r="C40" s="54" t="s">
        <v>31</v>
      </c>
      <c r="D40" s="55">
        <v>1</v>
      </c>
      <c r="E40" s="56"/>
      <c r="F40" s="56">
        <v>78824</v>
      </c>
      <c r="G40" s="56">
        <v>91962</v>
      </c>
      <c r="H40" s="56">
        <v>81336</v>
      </c>
      <c r="I40" s="56">
        <v>94473</v>
      </c>
      <c r="J40" s="56" t="s">
        <v>183</v>
      </c>
      <c r="K40" s="56" t="s">
        <v>183</v>
      </c>
      <c r="L40" s="56" t="s">
        <v>183</v>
      </c>
      <c r="M40" s="56" t="s">
        <v>183</v>
      </c>
      <c r="N40" s="56">
        <v>88566</v>
      </c>
      <c r="O40" s="56">
        <v>101703</v>
      </c>
    </row>
    <row r="41" spans="2:18" x14ac:dyDescent="0.35">
      <c r="B41" s="3" t="s">
        <v>41</v>
      </c>
      <c r="C41" s="57" t="s">
        <v>5</v>
      </c>
      <c r="D41" s="58">
        <v>1</v>
      </c>
      <c r="E41" s="56"/>
      <c r="F41" s="56">
        <v>83054</v>
      </c>
      <c r="G41" s="56">
        <v>96192</v>
      </c>
      <c r="H41" s="56">
        <v>84913</v>
      </c>
      <c r="I41" s="56">
        <v>98050</v>
      </c>
      <c r="J41" s="56" t="s">
        <v>183</v>
      </c>
      <c r="K41" s="56" t="s">
        <v>183</v>
      </c>
      <c r="L41" s="56" t="s">
        <v>183</v>
      </c>
      <c r="M41" s="56" t="s">
        <v>183</v>
      </c>
      <c r="N41" s="56">
        <v>92393</v>
      </c>
      <c r="O41" s="56">
        <v>105530</v>
      </c>
    </row>
    <row r="42" spans="2:18" x14ac:dyDescent="0.35">
      <c r="B42" s="3" t="s">
        <v>41</v>
      </c>
      <c r="C42" s="57" t="s">
        <v>32</v>
      </c>
      <c r="D42" s="58">
        <v>2</v>
      </c>
      <c r="E42" s="56"/>
      <c r="F42" s="56">
        <v>36040</v>
      </c>
      <c r="G42" s="56">
        <v>42609</v>
      </c>
      <c r="H42" s="56">
        <v>36922</v>
      </c>
      <c r="I42" s="56">
        <v>43491</v>
      </c>
      <c r="J42" s="56" t="s">
        <v>183</v>
      </c>
      <c r="K42" s="56" t="s">
        <v>183</v>
      </c>
      <c r="L42" s="56" t="s">
        <v>183</v>
      </c>
      <c r="M42" s="56" t="s">
        <v>183</v>
      </c>
      <c r="N42" s="56">
        <v>40704</v>
      </c>
      <c r="O42" s="56">
        <v>47273</v>
      </c>
    </row>
    <row r="43" spans="2:18" x14ac:dyDescent="0.35">
      <c r="B43" s="3" t="s">
        <v>41</v>
      </c>
      <c r="C43" s="57" t="s">
        <v>33</v>
      </c>
      <c r="D43" s="58">
        <v>2</v>
      </c>
      <c r="E43" s="56"/>
      <c r="F43" s="56">
        <v>44439</v>
      </c>
      <c r="G43" s="56">
        <v>51008</v>
      </c>
      <c r="H43" s="56">
        <v>45734</v>
      </c>
      <c r="I43" s="56">
        <v>52303</v>
      </c>
      <c r="J43" s="56" t="s">
        <v>183</v>
      </c>
      <c r="K43" s="56" t="s">
        <v>183</v>
      </c>
      <c r="L43" s="56" t="s">
        <v>183</v>
      </c>
      <c r="M43" s="56" t="s">
        <v>183</v>
      </c>
      <c r="N43" s="56">
        <v>49861</v>
      </c>
      <c r="O43" s="56">
        <v>56429</v>
      </c>
    </row>
    <row r="44" spans="2:18" x14ac:dyDescent="0.35">
      <c r="B44" s="3" t="s">
        <v>41</v>
      </c>
      <c r="C44" s="57" t="s">
        <v>34</v>
      </c>
      <c r="D44" s="58">
        <v>1</v>
      </c>
      <c r="E44" s="56"/>
      <c r="F44" s="56">
        <v>56017</v>
      </c>
      <c r="G44" s="56">
        <v>58498</v>
      </c>
      <c r="H44" s="56">
        <v>58807</v>
      </c>
      <c r="I44" s="56">
        <v>61458</v>
      </c>
      <c r="J44" s="56">
        <v>60231</v>
      </c>
      <c r="K44" s="56">
        <v>64869</v>
      </c>
      <c r="L44" s="56" t="s">
        <v>183</v>
      </c>
      <c r="M44" s="56" t="s">
        <v>183</v>
      </c>
      <c r="N44" s="56">
        <v>66242</v>
      </c>
      <c r="O44" s="56">
        <v>69348</v>
      </c>
    </row>
    <row r="45" spans="2:18" x14ac:dyDescent="0.35">
      <c r="B45" s="3" t="s">
        <v>41</v>
      </c>
      <c r="C45" s="57" t="s">
        <v>35</v>
      </c>
      <c r="D45" s="58">
        <v>2</v>
      </c>
      <c r="E45" s="56"/>
      <c r="F45" s="56">
        <v>32468</v>
      </c>
      <c r="G45" s="56">
        <v>35313</v>
      </c>
      <c r="H45" s="56">
        <v>34495</v>
      </c>
      <c r="I45" s="56">
        <v>37603</v>
      </c>
      <c r="J45" s="56">
        <v>37833</v>
      </c>
      <c r="K45" s="56">
        <v>40509</v>
      </c>
      <c r="L45" s="56">
        <v>40087.53</v>
      </c>
      <c r="M45" s="56">
        <v>42763.53</v>
      </c>
      <c r="N45" s="56">
        <v>38392</v>
      </c>
      <c r="O45" s="56">
        <v>42007</v>
      </c>
      <c r="P45" s="68"/>
      <c r="Q45" s="69"/>
      <c r="R45" s="28"/>
    </row>
    <row r="46" spans="2:18" x14ac:dyDescent="0.35">
      <c r="B46" s="3" t="s">
        <v>41</v>
      </c>
      <c r="C46" s="57" t="s">
        <v>36</v>
      </c>
      <c r="D46" s="58">
        <v>3</v>
      </c>
      <c r="E46" s="56"/>
      <c r="F46" s="56">
        <v>26607</v>
      </c>
      <c r="G46" s="56">
        <v>29095</v>
      </c>
      <c r="H46" s="56">
        <v>28909</v>
      </c>
      <c r="I46" s="56">
        <v>31696</v>
      </c>
      <c r="J46" s="56">
        <v>31466</v>
      </c>
      <c r="K46" s="56">
        <v>34187</v>
      </c>
      <c r="L46" s="56">
        <v>33758.442499999997</v>
      </c>
      <c r="M46" s="56">
        <v>36479.442499999997</v>
      </c>
      <c r="N46" s="56">
        <v>32299</v>
      </c>
      <c r="O46" s="56">
        <v>35087</v>
      </c>
      <c r="P46" s="68"/>
      <c r="Q46" s="69"/>
    </row>
    <row r="47" spans="2:18" x14ac:dyDescent="0.35">
      <c r="B47" s="3" t="s">
        <v>41</v>
      </c>
      <c r="C47" s="57" t="s">
        <v>37</v>
      </c>
      <c r="D47" s="58">
        <v>2</v>
      </c>
      <c r="E47" s="56"/>
      <c r="F47" s="56">
        <v>64631</v>
      </c>
      <c r="G47" s="56">
        <v>70995</v>
      </c>
      <c r="H47" s="56">
        <v>66330</v>
      </c>
      <c r="I47" s="56">
        <v>72456</v>
      </c>
      <c r="J47" s="56">
        <v>73841</v>
      </c>
      <c r="K47" s="56">
        <v>80215</v>
      </c>
      <c r="L47" s="56">
        <v>79211.095000000001</v>
      </c>
      <c r="M47" s="56">
        <v>85585.095000000001</v>
      </c>
      <c r="N47" s="56">
        <v>78409</v>
      </c>
      <c r="O47" s="56">
        <v>85326</v>
      </c>
      <c r="P47" s="68"/>
      <c r="Q47" s="69"/>
    </row>
    <row r="48" spans="2:18" x14ac:dyDescent="0.35">
      <c r="B48" s="3" t="s">
        <v>41</v>
      </c>
      <c r="C48" s="57" t="s">
        <v>38</v>
      </c>
      <c r="D48" s="58">
        <v>3</v>
      </c>
      <c r="E48" s="56"/>
      <c r="F48" s="56">
        <v>45522</v>
      </c>
      <c r="G48" s="56">
        <v>49056</v>
      </c>
      <c r="H48" s="56">
        <v>46770</v>
      </c>
      <c r="I48" s="56">
        <v>50268</v>
      </c>
      <c r="J48" s="56">
        <v>50753</v>
      </c>
      <c r="K48" s="56">
        <v>55420</v>
      </c>
      <c r="L48" s="56">
        <v>54684.947500000002</v>
      </c>
      <c r="M48" s="56">
        <v>59351.947500000002</v>
      </c>
      <c r="N48" s="56">
        <v>55491</v>
      </c>
      <c r="O48" s="56">
        <v>59261</v>
      </c>
      <c r="P48" s="68"/>
      <c r="Q48" s="69"/>
    </row>
    <row r="49" spans="2:18" x14ac:dyDescent="0.35">
      <c r="B49" s="3" t="s">
        <v>41</v>
      </c>
      <c r="C49" s="57" t="s">
        <v>39</v>
      </c>
      <c r="D49" s="58">
        <v>4</v>
      </c>
      <c r="E49" s="56"/>
      <c r="F49" s="56">
        <v>37765</v>
      </c>
      <c r="G49" s="56">
        <v>40292</v>
      </c>
      <c r="H49" s="56">
        <v>39164</v>
      </c>
      <c r="I49" s="56">
        <v>41437</v>
      </c>
      <c r="J49" s="56">
        <v>42747</v>
      </c>
      <c r="K49" s="56">
        <v>45855</v>
      </c>
      <c r="L49" s="56">
        <v>45365.49</v>
      </c>
      <c r="M49" s="56">
        <v>48473.49</v>
      </c>
      <c r="N49" s="56">
        <v>46000</v>
      </c>
      <c r="O49" s="56">
        <v>48833</v>
      </c>
      <c r="P49" s="68"/>
      <c r="Q49" s="69"/>
    </row>
    <row r="50" spans="2:18" x14ac:dyDescent="0.35">
      <c r="B50" s="3" t="s">
        <v>41</v>
      </c>
      <c r="C50" s="59" t="s">
        <v>40</v>
      </c>
      <c r="D50" s="60">
        <v>5</v>
      </c>
      <c r="E50" s="61"/>
      <c r="F50" s="61">
        <v>31596</v>
      </c>
      <c r="G50" s="61">
        <v>33268</v>
      </c>
      <c r="H50" s="61">
        <v>32889</v>
      </c>
      <c r="I50" s="61">
        <v>35500</v>
      </c>
      <c r="J50" s="61">
        <v>36474</v>
      </c>
      <c r="K50" s="61">
        <v>37685</v>
      </c>
      <c r="L50" s="61">
        <v>37494.267500000002</v>
      </c>
      <c r="M50" s="61">
        <v>38705.267500000002</v>
      </c>
      <c r="N50" s="61">
        <v>38602</v>
      </c>
      <c r="O50" s="61">
        <v>40810</v>
      </c>
      <c r="P50" s="68"/>
      <c r="Q50" s="69"/>
    </row>
    <row r="51" spans="2:18" x14ac:dyDescent="0.35">
      <c r="B51" s="3"/>
      <c r="C51" s="18"/>
      <c r="D51" s="4"/>
      <c r="E51" s="75"/>
      <c r="F51" s="75"/>
      <c r="G51" s="75"/>
      <c r="H51" s="75"/>
      <c r="I51" s="75"/>
      <c r="J51" s="75"/>
      <c r="K51" s="75"/>
      <c r="L51" s="75"/>
      <c r="M51" s="75"/>
      <c r="N51" s="75"/>
      <c r="O51" s="75"/>
      <c r="P51" s="68"/>
      <c r="Q51" s="69"/>
    </row>
    <row r="52" spans="2:18" x14ac:dyDescent="0.35">
      <c r="B52" s="3"/>
      <c r="C52" s="1" t="s">
        <v>195</v>
      </c>
      <c r="D52" s="4"/>
      <c r="E52" s="5"/>
      <c r="F52" s="5"/>
      <c r="G52" s="5"/>
      <c r="H52" s="5"/>
      <c r="I52" s="5"/>
      <c r="J52" s="5"/>
      <c r="K52" s="5"/>
      <c r="L52" s="5"/>
      <c r="M52" s="6"/>
      <c r="N52" s="5"/>
      <c r="O52" s="5"/>
    </row>
    <row r="53" spans="2:18" x14ac:dyDescent="0.35">
      <c r="B53" s="3"/>
      <c r="C53" s="62" t="s">
        <v>176</v>
      </c>
      <c r="D53" s="4"/>
      <c r="E53" s="11" t="s">
        <v>171</v>
      </c>
      <c r="F53" s="11"/>
      <c r="G53" s="11"/>
      <c r="H53" s="11"/>
      <c r="I53" s="11"/>
      <c r="J53" s="11"/>
      <c r="K53" s="11"/>
      <c r="L53" s="11"/>
      <c r="M53" s="11"/>
      <c r="N53" s="11"/>
      <c r="O53" s="11"/>
    </row>
    <row r="54" spans="2:18" ht="36.5" x14ac:dyDescent="0.35">
      <c r="B54" s="3"/>
      <c r="C54" s="50" t="s">
        <v>25</v>
      </c>
      <c r="D54" s="126" t="s">
        <v>26</v>
      </c>
      <c r="E54" s="10"/>
      <c r="F54" s="63" t="s">
        <v>27</v>
      </c>
      <c r="G54" s="63" t="s">
        <v>27</v>
      </c>
      <c r="H54" s="63" t="s">
        <v>28</v>
      </c>
      <c r="I54" s="63" t="s">
        <v>28</v>
      </c>
      <c r="J54" s="63" t="s">
        <v>29</v>
      </c>
      <c r="K54" s="63" t="s">
        <v>29</v>
      </c>
      <c r="L54" s="71" t="s">
        <v>174</v>
      </c>
      <c r="M54" s="71" t="s">
        <v>174</v>
      </c>
      <c r="N54" s="63" t="s">
        <v>10</v>
      </c>
      <c r="O54" s="63" t="s">
        <v>10</v>
      </c>
    </row>
    <row r="55" spans="2:18" x14ac:dyDescent="0.35">
      <c r="B55" s="3"/>
      <c r="C55" s="51"/>
      <c r="D55" s="127"/>
      <c r="E55" s="52"/>
      <c r="F55" s="52" t="s">
        <v>30</v>
      </c>
      <c r="G55" s="53" t="s">
        <v>12</v>
      </c>
      <c r="H55" s="52" t="s">
        <v>30</v>
      </c>
      <c r="I55" s="53" t="s">
        <v>12</v>
      </c>
      <c r="J55" s="52" t="s">
        <v>30</v>
      </c>
      <c r="K55" s="53" t="s">
        <v>12</v>
      </c>
      <c r="L55" s="52" t="s">
        <v>30</v>
      </c>
      <c r="M55" s="53" t="s">
        <v>12</v>
      </c>
      <c r="N55" s="52" t="s">
        <v>30</v>
      </c>
      <c r="O55" s="53" t="s">
        <v>12</v>
      </c>
    </row>
    <row r="56" spans="2:18" x14ac:dyDescent="0.35">
      <c r="B56" s="3" t="s">
        <v>41</v>
      </c>
      <c r="C56" s="54" t="s">
        <v>31</v>
      </c>
      <c r="D56" s="55">
        <v>1</v>
      </c>
      <c r="E56" s="56"/>
      <c r="F56" s="56">
        <v>80364</v>
      </c>
      <c r="G56" s="56">
        <v>93758</v>
      </c>
      <c r="H56" s="56">
        <v>82896</v>
      </c>
      <c r="I56" s="56">
        <v>96290</v>
      </c>
      <c r="J56" s="56" t="s">
        <v>183</v>
      </c>
      <c r="K56" s="56" t="s">
        <v>183</v>
      </c>
      <c r="L56" s="56" t="s">
        <v>183</v>
      </c>
      <c r="M56" s="56" t="s">
        <v>183</v>
      </c>
      <c r="N56" s="56">
        <v>90143</v>
      </c>
      <c r="O56" s="56">
        <v>103537</v>
      </c>
    </row>
    <row r="57" spans="2:18" x14ac:dyDescent="0.35">
      <c r="B57" s="3" t="s">
        <v>41</v>
      </c>
      <c r="C57" s="57" t="s">
        <v>5</v>
      </c>
      <c r="D57" s="58">
        <v>1</v>
      </c>
      <c r="E57" s="56"/>
      <c r="F57" s="56">
        <v>84801</v>
      </c>
      <c r="G57" s="56">
        <v>98195</v>
      </c>
      <c r="H57" s="56">
        <v>86701</v>
      </c>
      <c r="I57" s="56">
        <v>100095</v>
      </c>
      <c r="J57" s="56" t="s">
        <v>183</v>
      </c>
      <c r="K57" s="56" t="s">
        <v>183</v>
      </c>
      <c r="L57" s="56" t="s">
        <v>183</v>
      </c>
      <c r="M57" s="56" t="s">
        <v>183</v>
      </c>
      <c r="N57" s="56">
        <v>94203</v>
      </c>
      <c r="O57" s="56">
        <v>107597</v>
      </c>
    </row>
    <row r="58" spans="2:18" x14ac:dyDescent="0.35">
      <c r="B58" s="3" t="s">
        <v>41</v>
      </c>
      <c r="C58" s="57" t="s">
        <v>32</v>
      </c>
      <c r="D58" s="58">
        <v>2</v>
      </c>
      <c r="E58" s="56"/>
      <c r="F58" s="56">
        <v>36924</v>
      </c>
      <c r="G58" s="56">
        <v>43621</v>
      </c>
      <c r="H58" s="56">
        <v>37832</v>
      </c>
      <c r="I58" s="56">
        <v>44529</v>
      </c>
      <c r="J58" s="56" t="s">
        <v>183</v>
      </c>
      <c r="K58" s="56" t="s">
        <v>183</v>
      </c>
      <c r="L58" s="56" t="s">
        <v>183</v>
      </c>
      <c r="M58" s="56" t="s">
        <v>183</v>
      </c>
      <c r="N58" s="56">
        <v>41625</v>
      </c>
      <c r="O58" s="56">
        <v>48322</v>
      </c>
    </row>
    <row r="59" spans="2:18" x14ac:dyDescent="0.35">
      <c r="B59" s="3" t="s">
        <v>41</v>
      </c>
      <c r="C59" s="57" t="s">
        <v>33</v>
      </c>
      <c r="D59" s="58">
        <v>2</v>
      </c>
      <c r="E59" s="56"/>
      <c r="F59" s="56">
        <v>45498</v>
      </c>
      <c r="G59" s="56">
        <v>52195</v>
      </c>
      <c r="H59" s="56">
        <v>46804</v>
      </c>
      <c r="I59" s="56">
        <v>53501</v>
      </c>
      <c r="J59" s="56" t="s">
        <v>183</v>
      </c>
      <c r="K59" s="56" t="s">
        <v>183</v>
      </c>
      <c r="L59" s="56" t="s">
        <v>183</v>
      </c>
      <c r="M59" s="56" t="s">
        <v>183</v>
      </c>
      <c r="N59" s="56">
        <v>50951</v>
      </c>
      <c r="O59" s="56">
        <v>57648</v>
      </c>
    </row>
    <row r="60" spans="2:18" x14ac:dyDescent="0.35">
      <c r="B60" s="3" t="s">
        <v>41</v>
      </c>
      <c r="C60" s="57" t="s">
        <v>34</v>
      </c>
      <c r="D60" s="58">
        <v>1</v>
      </c>
      <c r="E60" s="56"/>
      <c r="F60" s="56">
        <v>60711</v>
      </c>
      <c r="G60" s="56">
        <v>63493</v>
      </c>
      <c r="H60" s="56">
        <v>63501</v>
      </c>
      <c r="I60" s="56">
        <v>66453</v>
      </c>
      <c r="J60" s="56">
        <v>65040</v>
      </c>
      <c r="K60" s="56">
        <v>70001</v>
      </c>
      <c r="L60" s="56" t="s">
        <v>183</v>
      </c>
      <c r="M60" s="56" t="s">
        <v>183</v>
      </c>
      <c r="N60" s="56">
        <v>71013</v>
      </c>
      <c r="O60" s="56">
        <v>74434</v>
      </c>
    </row>
    <row r="61" spans="2:18" x14ac:dyDescent="0.35">
      <c r="B61" s="3" t="s">
        <v>41</v>
      </c>
      <c r="C61" s="57" t="s">
        <v>35</v>
      </c>
      <c r="D61" s="58">
        <v>2</v>
      </c>
      <c r="E61" s="56"/>
      <c r="F61" s="56">
        <v>35136</v>
      </c>
      <c r="G61" s="56">
        <v>38135</v>
      </c>
      <c r="H61" s="56">
        <v>37162</v>
      </c>
      <c r="I61" s="56">
        <v>40425</v>
      </c>
      <c r="J61" s="56">
        <v>40579</v>
      </c>
      <c r="K61" s="56">
        <v>43420</v>
      </c>
      <c r="L61" s="56">
        <v>42833.53</v>
      </c>
      <c r="M61" s="56">
        <v>45674.53</v>
      </c>
      <c r="N61" s="56">
        <v>41112</v>
      </c>
      <c r="O61" s="56">
        <v>44889</v>
      </c>
      <c r="P61" s="68"/>
      <c r="Q61" s="69"/>
      <c r="R61" s="28"/>
    </row>
    <row r="62" spans="2:18" x14ac:dyDescent="0.35">
      <c r="B62" s="3" t="s">
        <v>41</v>
      </c>
      <c r="C62" s="57" t="s">
        <v>36</v>
      </c>
      <c r="D62" s="58">
        <v>3</v>
      </c>
      <c r="E62" s="56"/>
      <c r="F62" s="56">
        <v>28598</v>
      </c>
      <c r="G62" s="56">
        <v>31190</v>
      </c>
      <c r="H62" s="56">
        <v>30899</v>
      </c>
      <c r="I62" s="56">
        <v>33791</v>
      </c>
      <c r="J62" s="56">
        <v>33523</v>
      </c>
      <c r="K62" s="56">
        <v>36356</v>
      </c>
      <c r="L62" s="56">
        <v>35815.442499999997</v>
      </c>
      <c r="M62" s="56">
        <v>38648.442499999997</v>
      </c>
      <c r="N62" s="56">
        <v>34334</v>
      </c>
      <c r="O62" s="56">
        <v>37231</v>
      </c>
      <c r="P62" s="68"/>
      <c r="Q62" s="69"/>
    </row>
    <row r="63" spans="2:18" x14ac:dyDescent="0.35">
      <c r="B63" s="3" t="s">
        <v>41</v>
      </c>
      <c r="C63" s="57" t="s">
        <v>37</v>
      </c>
      <c r="D63" s="58">
        <v>2</v>
      </c>
      <c r="E63" s="56"/>
      <c r="F63" s="56">
        <v>68308</v>
      </c>
      <c r="G63" s="56">
        <v>74933</v>
      </c>
      <c r="H63" s="56">
        <v>70008</v>
      </c>
      <c r="I63" s="56">
        <v>76395</v>
      </c>
      <c r="J63" s="56">
        <v>77670</v>
      </c>
      <c r="K63" s="56">
        <v>84325</v>
      </c>
      <c r="L63" s="56">
        <v>83040.095000000001</v>
      </c>
      <c r="M63" s="56">
        <v>89695.095000000001</v>
      </c>
      <c r="N63" s="56">
        <v>82188</v>
      </c>
      <c r="O63" s="56">
        <v>89378</v>
      </c>
      <c r="P63" s="68"/>
      <c r="Q63" s="69"/>
    </row>
    <row r="64" spans="2:18" x14ac:dyDescent="0.35">
      <c r="B64" s="3" t="s">
        <v>41</v>
      </c>
      <c r="C64" s="57" t="s">
        <v>38</v>
      </c>
      <c r="D64" s="58">
        <v>3</v>
      </c>
      <c r="E64" s="56"/>
      <c r="F64" s="56">
        <v>48192</v>
      </c>
      <c r="G64" s="56">
        <v>51903</v>
      </c>
      <c r="H64" s="56">
        <v>49440</v>
      </c>
      <c r="I64" s="56">
        <v>53115</v>
      </c>
      <c r="J64" s="56">
        <v>53539</v>
      </c>
      <c r="K64" s="56">
        <v>58396</v>
      </c>
      <c r="L64" s="56">
        <v>57470.947500000002</v>
      </c>
      <c r="M64" s="56">
        <v>62327.947500000002</v>
      </c>
      <c r="N64" s="56">
        <v>58239</v>
      </c>
      <c r="O64" s="56">
        <v>62194</v>
      </c>
      <c r="P64" s="68"/>
      <c r="Q64" s="69"/>
    </row>
    <row r="65" spans="2:17" x14ac:dyDescent="0.35">
      <c r="B65" s="3" t="s">
        <v>41</v>
      </c>
      <c r="C65" s="57" t="s">
        <v>39</v>
      </c>
      <c r="D65" s="58">
        <v>4</v>
      </c>
      <c r="E65" s="56"/>
      <c r="F65" s="56">
        <v>39943</v>
      </c>
      <c r="G65" s="56">
        <v>42538</v>
      </c>
      <c r="H65" s="56">
        <v>41342</v>
      </c>
      <c r="I65" s="56">
        <v>43682</v>
      </c>
      <c r="J65" s="56">
        <v>45024</v>
      </c>
      <c r="K65" s="56">
        <v>48204</v>
      </c>
      <c r="L65" s="56">
        <v>47642.49</v>
      </c>
      <c r="M65" s="56">
        <v>50822.49</v>
      </c>
      <c r="N65" s="56">
        <v>48244</v>
      </c>
      <c r="O65" s="56">
        <v>51148</v>
      </c>
      <c r="P65" s="68"/>
      <c r="Q65" s="69"/>
    </row>
    <row r="66" spans="2:17" x14ac:dyDescent="0.35">
      <c r="B66" s="3" t="s">
        <v>41</v>
      </c>
      <c r="C66" s="59" t="s">
        <v>40</v>
      </c>
      <c r="D66" s="60">
        <v>5</v>
      </c>
      <c r="E66" s="61"/>
      <c r="F66" s="61">
        <v>33393</v>
      </c>
      <c r="G66" s="61">
        <v>35119</v>
      </c>
      <c r="H66" s="61">
        <v>34685</v>
      </c>
      <c r="I66" s="61">
        <v>37350</v>
      </c>
      <c r="J66" s="61">
        <v>38354</v>
      </c>
      <c r="K66" s="61">
        <v>39622</v>
      </c>
      <c r="L66" s="61">
        <v>39374.267500000002</v>
      </c>
      <c r="M66" s="61">
        <v>40642.267500000002</v>
      </c>
      <c r="N66" s="61">
        <v>40454</v>
      </c>
      <c r="O66" s="61">
        <v>42719</v>
      </c>
      <c r="P66" s="68"/>
      <c r="Q66" s="69"/>
    </row>
  </sheetData>
  <sheetProtection sheet="1" objects="1" scenarios="1" selectLockedCells="1"/>
  <mergeCells count="4">
    <mergeCell ref="D38:D39"/>
    <mergeCell ref="D54:D55"/>
    <mergeCell ref="D6:D7"/>
    <mergeCell ref="D22: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dimension ref="A1:AK94"/>
  <sheetViews>
    <sheetView zoomScale="85" zoomScaleNormal="85" workbookViewId="0">
      <pane ySplit="5" topLeftCell="A75" activePane="bottomLeft" state="frozen"/>
      <selection pane="bottomLeft" activeCell="F94" sqref="F94"/>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453125" style="1" customWidth="1"/>
    <col min="8" max="8" width="19.453125" style="1" customWidth="1"/>
    <col min="9" max="9" width="20.1796875" style="1" customWidth="1"/>
    <col min="10" max="13" width="21" style="1" customWidth="1"/>
    <col min="14" max="14" width="5.1796875" style="1" customWidth="1"/>
    <col min="15" max="24" width="9" style="1" hidden="1" customWidth="1"/>
    <col min="25" max="37" width="0" hidden="1" customWidth="1"/>
    <col min="38" max="16384" width="9" hidden="1"/>
  </cols>
  <sheetData>
    <row r="1" spans="1:37" s="8" customFormat="1" ht="21" customHeight="1" x14ac:dyDescent="0.5">
      <c r="A1" s="9" t="s">
        <v>0</v>
      </c>
      <c r="B1" s="9"/>
    </row>
    <row r="2" spans="1:37" s="8" customFormat="1" ht="21" x14ac:dyDescent="0.5">
      <c r="A2" s="9" t="s">
        <v>173</v>
      </c>
      <c r="B2" s="9"/>
    </row>
    <row r="3" spans="1:37" x14ac:dyDescent="0.35">
      <c r="A3" s="3"/>
      <c r="B3" s="3"/>
      <c r="C3" s="3"/>
      <c r="D3" s="3"/>
      <c r="E3" s="3"/>
      <c r="F3" s="3"/>
      <c r="G3" s="3"/>
      <c r="H3" s="3"/>
      <c r="I3" s="3"/>
      <c r="J3" s="3"/>
      <c r="K3" s="3"/>
      <c r="L3" s="3"/>
      <c r="M3" s="3"/>
      <c r="N3" s="3"/>
      <c r="O3" s="3"/>
      <c r="P3" s="3"/>
      <c r="Q3" s="3"/>
      <c r="R3" s="3"/>
      <c r="S3" s="3"/>
      <c r="T3" s="3"/>
      <c r="U3" s="3"/>
      <c r="V3" s="3"/>
      <c r="W3" s="3"/>
      <c r="X3" s="3"/>
    </row>
    <row r="4" spans="1:37" x14ac:dyDescent="0.35">
      <c r="A4" s="3"/>
      <c r="B4" s="3"/>
      <c r="C4" s="3"/>
      <c r="D4" s="3"/>
      <c r="E4" s="3"/>
      <c r="F4" s="3"/>
      <c r="G4" s="3"/>
      <c r="H4" s="3"/>
      <c r="I4" s="3"/>
      <c r="J4" s="3"/>
      <c r="K4" s="3"/>
      <c r="L4" s="3"/>
      <c r="M4" s="3"/>
      <c r="N4" s="3"/>
      <c r="O4" s="3"/>
      <c r="P4" s="3"/>
      <c r="Q4" s="3"/>
      <c r="R4" s="3"/>
      <c r="S4" s="3"/>
      <c r="T4" s="3"/>
      <c r="U4" s="3"/>
      <c r="V4" s="3"/>
      <c r="W4" s="3"/>
      <c r="X4" s="3"/>
    </row>
    <row r="5" spans="1:37" ht="24" x14ac:dyDescent="0.35">
      <c r="A5" s="3"/>
      <c r="B5" s="44"/>
      <c r="C5" s="45" t="s">
        <v>31</v>
      </c>
      <c r="D5" s="45" t="s">
        <v>5</v>
      </c>
      <c r="E5" s="45" t="s">
        <v>32</v>
      </c>
      <c r="F5" s="45" t="s">
        <v>33</v>
      </c>
      <c r="G5" s="45" t="s">
        <v>34</v>
      </c>
      <c r="H5" s="45" t="s">
        <v>42</v>
      </c>
      <c r="I5" s="45" t="s">
        <v>43</v>
      </c>
      <c r="J5" s="45" t="s">
        <v>37</v>
      </c>
      <c r="K5" s="45" t="s">
        <v>38</v>
      </c>
      <c r="L5" s="45" t="s">
        <v>44</v>
      </c>
      <c r="M5" s="45" t="s">
        <v>45</v>
      </c>
      <c r="N5" s="3"/>
      <c r="O5" s="3"/>
      <c r="P5" s="3"/>
      <c r="Q5" s="3"/>
      <c r="R5" s="3"/>
      <c r="S5" s="3"/>
      <c r="T5" s="3"/>
      <c r="U5" s="3"/>
      <c r="V5" s="3"/>
      <c r="W5" s="3"/>
      <c r="X5" s="3"/>
    </row>
    <row r="6" spans="1:37" x14ac:dyDescent="0.35">
      <c r="A6" s="3"/>
      <c r="B6" t="s">
        <v>46</v>
      </c>
      <c r="C6" s="72">
        <v>1</v>
      </c>
      <c r="D6" s="72">
        <v>1</v>
      </c>
      <c r="E6" s="72">
        <v>1</v>
      </c>
      <c r="F6" s="72">
        <v>1</v>
      </c>
      <c r="G6" s="72">
        <v>1</v>
      </c>
      <c r="H6" s="72">
        <v>1</v>
      </c>
      <c r="I6" s="72">
        <v>1</v>
      </c>
      <c r="J6" s="72">
        <v>1</v>
      </c>
      <c r="K6" s="72">
        <v>1</v>
      </c>
      <c r="L6" s="72">
        <v>1</v>
      </c>
      <c r="M6" s="72">
        <v>1</v>
      </c>
      <c r="N6" s="46"/>
      <c r="O6" s="46"/>
      <c r="P6" s="46"/>
      <c r="Q6" s="46"/>
      <c r="R6" s="46"/>
      <c r="S6" s="46"/>
      <c r="T6" s="46"/>
      <c r="U6" s="46"/>
      <c r="V6" s="46"/>
      <c r="W6" s="46"/>
      <c r="X6" s="46"/>
      <c r="AA6" s="47"/>
      <c r="AB6" s="47"/>
      <c r="AC6" s="47"/>
      <c r="AD6" s="47"/>
      <c r="AE6" s="47"/>
      <c r="AF6" s="47"/>
      <c r="AG6" s="47"/>
      <c r="AH6" s="47"/>
      <c r="AI6" s="47"/>
      <c r="AJ6" s="47"/>
      <c r="AK6" s="47"/>
    </row>
    <row r="7" spans="1:37" x14ac:dyDescent="0.35">
      <c r="A7" s="3"/>
      <c r="B7" t="s">
        <v>47</v>
      </c>
      <c r="C7" s="73">
        <v>0.99</v>
      </c>
      <c r="D7" s="73">
        <v>0.99</v>
      </c>
      <c r="E7" s="73">
        <v>0.99</v>
      </c>
      <c r="F7" s="73">
        <v>0.99</v>
      </c>
      <c r="G7" s="73">
        <v>0.96</v>
      </c>
      <c r="H7" s="73">
        <v>0.95</v>
      </c>
      <c r="I7" s="73">
        <v>0.94</v>
      </c>
      <c r="J7" s="73">
        <v>0.94</v>
      </c>
      <c r="K7" s="73">
        <v>0.94</v>
      </c>
      <c r="L7" s="73">
        <v>0.94</v>
      </c>
      <c r="M7" s="73">
        <v>0.94</v>
      </c>
      <c r="N7" s="46"/>
      <c r="O7" s="46"/>
      <c r="P7" s="46"/>
      <c r="Q7" s="46"/>
      <c r="R7" s="46"/>
      <c r="S7" s="46"/>
      <c r="T7" s="46"/>
      <c r="U7" s="46"/>
      <c r="V7" s="46"/>
      <c r="W7" s="46"/>
      <c r="X7" s="46"/>
      <c r="AA7" s="47"/>
      <c r="AB7" s="47"/>
      <c r="AC7" s="47"/>
      <c r="AD7" s="47"/>
      <c r="AE7" s="47"/>
      <c r="AF7" s="47"/>
      <c r="AG7" s="47"/>
      <c r="AH7" s="47"/>
      <c r="AI7" s="47"/>
      <c r="AJ7" s="47"/>
      <c r="AK7" s="47"/>
    </row>
    <row r="8" spans="1:37" x14ac:dyDescent="0.35">
      <c r="A8" s="3"/>
      <c r="B8" t="s">
        <v>48</v>
      </c>
      <c r="C8" s="73">
        <v>1.05</v>
      </c>
      <c r="D8" s="73">
        <v>1.05</v>
      </c>
      <c r="E8" s="73">
        <v>1.06</v>
      </c>
      <c r="F8" s="73">
        <v>1.05</v>
      </c>
      <c r="G8" s="73">
        <v>0.96</v>
      </c>
      <c r="H8" s="73">
        <v>0.94</v>
      </c>
      <c r="I8" s="73">
        <v>0.92</v>
      </c>
      <c r="J8" s="73">
        <v>0.91</v>
      </c>
      <c r="K8" s="73">
        <v>0.91</v>
      </c>
      <c r="L8" s="73">
        <v>0.91</v>
      </c>
      <c r="M8" s="73">
        <v>0.91</v>
      </c>
      <c r="N8" s="46"/>
      <c r="O8" s="46"/>
      <c r="P8" s="46"/>
      <c r="Q8" s="46"/>
      <c r="R8" s="46"/>
      <c r="S8" s="46"/>
      <c r="T8" s="46"/>
      <c r="U8" s="46"/>
      <c r="V8" s="46"/>
      <c r="W8" s="46"/>
      <c r="X8" s="46"/>
      <c r="AA8" s="47"/>
      <c r="AB8" s="47"/>
      <c r="AC8" s="47"/>
      <c r="AD8" s="47"/>
      <c r="AE8" s="47"/>
      <c r="AF8" s="47"/>
      <c r="AG8" s="47"/>
      <c r="AH8" s="47"/>
      <c r="AI8" s="47"/>
      <c r="AJ8" s="47"/>
      <c r="AK8" s="47"/>
    </row>
    <row r="9" spans="1:37" x14ac:dyDescent="0.35">
      <c r="A9" s="3"/>
      <c r="B9" t="s">
        <v>49</v>
      </c>
      <c r="C9" s="73">
        <v>1.05</v>
      </c>
      <c r="D9" s="73">
        <v>1.05</v>
      </c>
      <c r="E9" s="73">
        <v>1.05</v>
      </c>
      <c r="F9" s="73">
        <v>1.05</v>
      </c>
      <c r="G9" s="73">
        <v>1.01</v>
      </c>
      <c r="H9" s="73">
        <v>1</v>
      </c>
      <c r="I9" s="73">
        <v>1</v>
      </c>
      <c r="J9" s="73">
        <v>0.99</v>
      </c>
      <c r="K9" s="73">
        <v>1</v>
      </c>
      <c r="L9" s="73">
        <v>1</v>
      </c>
      <c r="M9" s="73">
        <v>1</v>
      </c>
      <c r="N9" s="46"/>
      <c r="O9" s="46"/>
      <c r="P9" s="46"/>
      <c r="Q9" s="46"/>
      <c r="R9" s="46"/>
      <c r="S9" s="46"/>
      <c r="T9" s="46"/>
      <c r="U9" s="46"/>
      <c r="V9" s="46"/>
      <c r="W9" s="46"/>
      <c r="X9" s="46"/>
      <c r="AA9" s="47"/>
      <c r="AB9" s="47"/>
      <c r="AC9" s="47"/>
      <c r="AD9" s="47"/>
      <c r="AE9" s="47"/>
      <c r="AF9" s="47"/>
      <c r="AG9" s="47"/>
      <c r="AH9" s="47"/>
      <c r="AI9" s="47"/>
      <c r="AJ9" s="47"/>
      <c r="AK9" s="47"/>
    </row>
    <row r="10" spans="1:37" x14ac:dyDescent="0.35">
      <c r="A10" s="3"/>
      <c r="B10" t="s">
        <v>50</v>
      </c>
      <c r="C10" s="73">
        <v>1.1200000000000001</v>
      </c>
      <c r="D10" s="73">
        <v>1.1100000000000001</v>
      </c>
      <c r="E10" s="73">
        <v>1.1299999999999999</v>
      </c>
      <c r="F10" s="73">
        <v>1.1100000000000001</v>
      </c>
      <c r="G10" s="73">
        <v>0.99</v>
      </c>
      <c r="H10" s="73">
        <v>0.98</v>
      </c>
      <c r="I10" s="73">
        <v>0.95</v>
      </c>
      <c r="J10" s="73">
        <v>0.94</v>
      </c>
      <c r="K10" s="73">
        <v>0.94</v>
      </c>
      <c r="L10" s="73">
        <v>0.94</v>
      </c>
      <c r="M10" s="73">
        <v>0.95</v>
      </c>
      <c r="N10" s="46"/>
      <c r="O10" s="46"/>
      <c r="P10" s="46"/>
      <c r="Q10" s="46"/>
      <c r="R10" s="46"/>
      <c r="S10" s="46"/>
      <c r="T10" s="46"/>
      <c r="U10" s="46"/>
      <c r="V10" s="46"/>
      <c r="W10" s="46"/>
      <c r="X10" s="46"/>
      <c r="AA10" s="47"/>
      <c r="AB10" s="47"/>
      <c r="AC10" s="47"/>
      <c r="AD10" s="47"/>
      <c r="AE10" s="47"/>
      <c r="AF10" s="47"/>
      <c r="AG10" s="47"/>
      <c r="AH10" s="47"/>
      <c r="AI10" s="47"/>
      <c r="AJ10" s="47"/>
      <c r="AK10" s="47"/>
    </row>
    <row r="11" spans="1:37" x14ac:dyDescent="0.35">
      <c r="A11" s="3"/>
      <c r="B11" t="s">
        <v>51</v>
      </c>
      <c r="C11" s="73">
        <v>1.07</v>
      </c>
      <c r="D11" s="73">
        <v>1.06</v>
      </c>
      <c r="E11" s="73">
        <v>1.07</v>
      </c>
      <c r="F11" s="73">
        <v>1.06</v>
      </c>
      <c r="G11" s="73">
        <v>0.96</v>
      </c>
      <c r="H11" s="73">
        <v>0.95</v>
      </c>
      <c r="I11" s="73">
        <v>0.92</v>
      </c>
      <c r="J11" s="73">
        <v>0.91</v>
      </c>
      <c r="K11" s="73">
        <v>0.91</v>
      </c>
      <c r="L11" s="73">
        <v>0.91</v>
      </c>
      <c r="M11" s="73">
        <v>0.91</v>
      </c>
      <c r="N11" s="46"/>
      <c r="O11" s="46"/>
      <c r="P11" s="46"/>
      <c r="Q11" s="46"/>
      <c r="R11" s="46"/>
      <c r="S11" s="46"/>
      <c r="T11" s="46"/>
      <c r="U11" s="46"/>
      <c r="V11" s="46"/>
      <c r="W11" s="46"/>
      <c r="X11" s="46"/>
      <c r="AA11" s="47"/>
      <c r="AB11" s="47"/>
      <c r="AC11" s="47"/>
      <c r="AD11" s="47"/>
      <c r="AE11" s="47"/>
      <c r="AF11" s="47"/>
      <c r="AG11" s="47"/>
      <c r="AH11" s="47"/>
      <c r="AI11" s="47"/>
      <c r="AJ11" s="47"/>
      <c r="AK11" s="47"/>
    </row>
    <row r="12" spans="1:37" x14ac:dyDescent="0.35">
      <c r="A12" s="3"/>
      <c r="B12" t="s">
        <v>52</v>
      </c>
      <c r="C12" s="73">
        <v>1.22</v>
      </c>
      <c r="D12" s="73">
        <v>1.22</v>
      </c>
      <c r="E12" s="73">
        <v>1.25</v>
      </c>
      <c r="F12" s="73">
        <v>1.22</v>
      </c>
      <c r="G12" s="73">
        <v>1.06</v>
      </c>
      <c r="H12" s="73">
        <v>1.04</v>
      </c>
      <c r="I12" s="73">
        <v>1.02</v>
      </c>
      <c r="J12" s="73">
        <v>1</v>
      </c>
      <c r="K12" s="73">
        <v>1.01</v>
      </c>
      <c r="L12" s="73">
        <v>1.01</v>
      </c>
      <c r="M12" s="73">
        <v>1.02</v>
      </c>
      <c r="N12" s="46"/>
      <c r="O12" s="46"/>
      <c r="P12" s="46"/>
      <c r="Q12" s="46"/>
      <c r="R12" s="46"/>
      <c r="S12" s="46"/>
      <c r="T12" s="46"/>
      <c r="U12" s="46"/>
      <c r="V12" s="46"/>
      <c r="W12" s="46"/>
      <c r="X12" s="46"/>
      <c r="AA12" s="47"/>
      <c r="AB12" s="47"/>
      <c r="AC12" s="47"/>
      <c r="AD12" s="47"/>
      <c r="AE12" s="47"/>
      <c r="AF12" s="47"/>
      <c r="AG12" s="47"/>
      <c r="AH12" s="47"/>
      <c r="AI12" s="47"/>
      <c r="AJ12" s="47"/>
      <c r="AK12" s="47"/>
    </row>
    <row r="13" spans="1:37" x14ac:dyDescent="0.35">
      <c r="A13" s="3"/>
      <c r="B13" t="s">
        <v>53</v>
      </c>
      <c r="C13" s="73">
        <v>1.02</v>
      </c>
      <c r="D13" s="73">
        <v>1.02</v>
      </c>
      <c r="E13" s="73">
        <v>1.02</v>
      </c>
      <c r="F13" s="73">
        <v>1.02</v>
      </c>
      <c r="G13" s="73">
        <v>0.93</v>
      </c>
      <c r="H13" s="73">
        <v>0.92</v>
      </c>
      <c r="I13" s="73">
        <v>0.9</v>
      </c>
      <c r="J13" s="73">
        <v>0.89</v>
      </c>
      <c r="K13" s="73">
        <v>0.89</v>
      </c>
      <c r="L13" s="73">
        <v>0.88</v>
      </c>
      <c r="M13" s="73">
        <v>0.88</v>
      </c>
      <c r="N13" s="46"/>
      <c r="O13" s="46"/>
      <c r="P13" s="46"/>
      <c r="Q13" s="46"/>
      <c r="R13" s="46"/>
      <c r="S13" s="46"/>
      <c r="T13" s="46"/>
      <c r="U13" s="46"/>
      <c r="V13" s="46"/>
      <c r="W13" s="46"/>
      <c r="X13" s="46"/>
      <c r="AA13" s="47"/>
      <c r="AB13" s="47"/>
      <c r="AC13" s="47"/>
      <c r="AD13" s="47"/>
      <c r="AE13" s="47"/>
      <c r="AF13" s="47"/>
      <c r="AG13" s="47"/>
      <c r="AH13" s="47"/>
      <c r="AI13" s="47"/>
      <c r="AJ13" s="47"/>
      <c r="AK13" s="47"/>
    </row>
    <row r="14" spans="1:37" x14ac:dyDescent="0.35">
      <c r="A14" s="3"/>
      <c r="B14" t="s">
        <v>54</v>
      </c>
      <c r="C14" s="73">
        <v>1.04</v>
      </c>
      <c r="D14" s="73">
        <v>1.04</v>
      </c>
      <c r="E14" s="73">
        <v>1.05</v>
      </c>
      <c r="F14" s="73">
        <v>1.04</v>
      </c>
      <c r="G14" s="73">
        <v>1.04</v>
      </c>
      <c r="H14" s="73">
        <v>1.04</v>
      </c>
      <c r="I14" s="73">
        <v>1.04</v>
      </c>
      <c r="J14" s="73">
        <v>1.04</v>
      </c>
      <c r="K14" s="73">
        <v>1.04</v>
      </c>
      <c r="L14" s="73">
        <v>1.05</v>
      </c>
      <c r="M14" s="73">
        <v>1.05</v>
      </c>
      <c r="N14" s="46"/>
      <c r="O14" s="46"/>
      <c r="P14" s="46"/>
      <c r="Q14" s="46"/>
      <c r="R14" s="46"/>
      <c r="S14" s="46"/>
      <c r="T14" s="46"/>
      <c r="U14" s="46"/>
      <c r="V14" s="46"/>
      <c r="W14" s="46"/>
      <c r="X14" s="46"/>
      <c r="AA14" s="47"/>
      <c r="AB14" s="47"/>
      <c r="AC14" s="47"/>
      <c r="AD14" s="47"/>
      <c r="AE14" s="47"/>
      <c r="AF14" s="47"/>
      <c r="AG14" s="47"/>
      <c r="AH14" s="47"/>
      <c r="AI14" s="47"/>
      <c r="AJ14" s="47"/>
      <c r="AK14" s="47"/>
    </row>
    <row r="15" spans="1:37" x14ac:dyDescent="0.35">
      <c r="A15" s="3"/>
      <c r="B15" t="s">
        <v>55</v>
      </c>
      <c r="C15" s="73">
        <v>1.04</v>
      </c>
      <c r="D15" s="73">
        <v>1.04</v>
      </c>
      <c r="E15" s="73">
        <v>1.05</v>
      </c>
      <c r="F15" s="73">
        <v>1.04</v>
      </c>
      <c r="G15" s="73">
        <v>0.95</v>
      </c>
      <c r="H15" s="73">
        <v>0.93</v>
      </c>
      <c r="I15" s="73">
        <v>0.91</v>
      </c>
      <c r="J15" s="73">
        <v>0.9</v>
      </c>
      <c r="K15" s="73">
        <v>0.9</v>
      </c>
      <c r="L15" s="73">
        <v>0.89</v>
      </c>
      <c r="M15" s="73">
        <v>0.9</v>
      </c>
      <c r="N15" s="46"/>
      <c r="O15" s="46"/>
      <c r="P15" s="46"/>
      <c r="Q15" s="46"/>
      <c r="R15" s="46"/>
      <c r="S15" s="46"/>
      <c r="T15" s="46"/>
      <c r="U15" s="46"/>
      <c r="V15" s="46"/>
      <c r="W15" s="46"/>
      <c r="X15" s="46"/>
      <c r="AA15" s="47"/>
      <c r="AB15" s="47"/>
      <c r="AC15" s="47"/>
      <c r="AD15" s="47"/>
      <c r="AE15" s="47"/>
      <c r="AF15" s="47"/>
      <c r="AG15" s="47"/>
      <c r="AH15" s="47"/>
      <c r="AI15" s="47"/>
      <c r="AJ15" s="47"/>
      <c r="AK15" s="47"/>
    </row>
    <row r="16" spans="1:37" x14ac:dyDescent="0.35">
      <c r="A16" s="3"/>
      <c r="B16" t="s">
        <v>56</v>
      </c>
      <c r="C16" s="73">
        <v>1.01</v>
      </c>
      <c r="D16" s="73">
        <v>1.01</v>
      </c>
      <c r="E16" s="73">
        <v>1.01</v>
      </c>
      <c r="F16" s="73">
        <v>1</v>
      </c>
      <c r="G16" s="73">
        <v>0.91</v>
      </c>
      <c r="H16" s="73">
        <v>0.89</v>
      </c>
      <c r="I16" s="73">
        <v>0.86</v>
      </c>
      <c r="J16" s="73">
        <v>0.85</v>
      </c>
      <c r="K16" s="73">
        <v>0.85</v>
      </c>
      <c r="L16" s="73">
        <v>0.84</v>
      </c>
      <c r="M16" s="73">
        <v>0.84</v>
      </c>
      <c r="N16" s="46"/>
      <c r="O16" s="46"/>
      <c r="P16" s="46"/>
      <c r="Q16" s="46"/>
      <c r="R16" s="46"/>
      <c r="S16" s="46"/>
      <c r="T16" s="46"/>
      <c r="U16" s="46"/>
      <c r="V16" s="46"/>
      <c r="W16" s="46"/>
      <c r="X16" s="46"/>
      <c r="AA16" s="47"/>
      <c r="AB16" s="47"/>
      <c r="AC16" s="47"/>
      <c r="AD16" s="47"/>
      <c r="AE16" s="47"/>
      <c r="AF16" s="47"/>
      <c r="AG16" s="47"/>
      <c r="AH16" s="47"/>
      <c r="AI16" s="47"/>
      <c r="AJ16" s="47"/>
      <c r="AK16" s="47"/>
    </row>
    <row r="17" spans="2:37" x14ac:dyDescent="0.35">
      <c r="B17" t="s">
        <v>57</v>
      </c>
      <c r="C17" s="73">
        <v>1.03</v>
      </c>
      <c r="D17" s="73">
        <v>1.03</v>
      </c>
      <c r="E17" s="73">
        <v>1.03</v>
      </c>
      <c r="F17" s="73">
        <v>1.02</v>
      </c>
      <c r="G17" s="73">
        <v>0.92</v>
      </c>
      <c r="H17" s="73">
        <v>0.9</v>
      </c>
      <c r="I17" s="73">
        <v>0.87</v>
      </c>
      <c r="J17" s="73">
        <v>0.86</v>
      </c>
      <c r="K17" s="73">
        <v>0.86</v>
      </c>
      <c r="L17" s="73">
        <v>0.86</v>
      </c>
      <c r="M17" s="73">
        <v>0.86</v>
      </c>
      <c r="N17" s="46"/>
      <c r="O17" s="46"/>
      <c r="P17" s="46"/>
      <c r="Q17" s="46"/>
      <c r="R17" s="46"/>
      <c r="S17" s="46"/>
      <c r="T17" s="46"/>
      <c r="U17" s="46"/>
      <c r="V17" s="46"/>
      <c r="W17" s="46"/>
      <c r="X17" s="46"/>
      <c r="AA17" s="47"/>
      <c r="AB17" s="47"/>
      <c r="AC17" s="47"/>
      <c r="AD17" s="47"/>
      <c r="AE17" s="47"/>
      <c r="AF17" s="47"/>
      <c r="AG17" s="47"/>
      <c r="AH17" s="47"/>
      <c r="AI17" s="47"/>
      <c r="AJ17" s="47"/>
      <c r="AK17" s="47"/>
    </row>
    <row r="18" spans="2:37" x14ac:dyDescent="0.35">
      <c r="B18" t="s">
        <v>58</v>
      </c>
      <c r="C18" s="73">
        <v>1.03</v>
      </c>
      <c r="D18" s="73">
        <v>1.03</v>
      </c>
      <c r="E18" s="73">
        <v>1.03</v>
      </c>
      <c r="F18" s="73">
        <v>1.03</v>
      </c>
      <c r="G18" s="73">
        <v>1</v>
      </c>
      <c r="H18" s="73">
        <v>1</v>
      </c>
      <c r="I18" s="73">
        <v>0.99</v>
      </c>
      <c r="J18" s="73">
        <v>0.99</v>
      </c>
      <c r="K18" s="73">
        <v>0.99</v>
      </c>
      <c r="L18" s="73">
        <v>0.99</v>
      </c>
      <c r="M18" s="73">
        <v>0.99</v>
      </c>
      <c r="N18" s="46"/>
      <c r="O18" s="46"/>
      <c r="P18" s="46"/>
      <c r="Q18" s="46"/>
      <c r="R18" s="46"/>
      <c r="S18" s="46"/>
      <c r="T18" s="46"/>
      <c r="U18" s="46"/>
      <c r="V18" s="46"/>
      <c r="W18" s="46"/>
      <c r="X18" s="46"/>
      <c r="AA18" s="47"/>
      <c r="AB18" s="47"/>
      <c r="AC18" s="47"/>
      <c r="AD18" s="47"/>
      <c r="AE18" s="47"/>
      <c r="AF18" s="47"/>
      <c r="AG18" s="47"/>
      <c r="AH18" s="47"/>
      <c r="AI18" s="47"/>
      <c r="AJ18" s="47"/>
      <c r="AK18" s="47"/>
    </row>
    <row r="19" spans="2:37" x14ac:dyDescent="0.35">
      <c r="B19" t="s">
        <v>59</v>
      </c>
      <c r="C19" s="73">
        <v>1.08</v>
      </c>
      <c r="D19" s="73">
        <v>1.08</v>
      </c>
      <c r="E19" s="73">
        <v>1.0900000000000001</v>
      </c>
      <c r="F19" s="73">
        <v>1.08</v>
      </c>
      <c r="G19" s="73">
        <v>1</v>
      </c>
      <c r="H19" s="73">
        <v>0.99</v>
      </c>
      <c r="I19" s="73">
        <v>0.97</v>
      </c>
      <c r="J19" s="73">
        <v>0.96</v>
      </c>
      <c r="K19" s="73">
        <v>0.96</v>
      </c>
      <c r="L19" s="73">
        <v>0.96</v>
      </c>
      <c r="M19" s="73">
        <v>0.97</v>
      </c>
      <c r="N19" s="46"/>
      <c r="O19" s="46"/>
      <c r="P19" s="46"/>
      <c r="Q19" s="46"/>
      <c r="R19" s="46"/>
      <c r="S19" s="46"/>
      <c r="T19" s="46"/>
      <c r="U19" s="46"/>
      <c r="V19" s="46"/>
      <c r="W19" s="46"/>
      <c r="X19" s="46"/>
      <c r="AA19" s="47"/>
      <c r="AB19" s="47"/>
      <c r="AC19" s="47"/>
      <c r="AD19" s="47"/>
      <c r="AE19" s="47"/>
      <c r="AF19" s="47"/>
      <c r="AG19" s="47"/>
      <c r="AH19" s="47"/>
      <c r="AI19" s="47"/>
      <c r="AJ19" s="47"/>
      <c r="AK19" s="47"/>
    </row>
    <row r="20" spans="2:37" x14ac:dyDescent="0.35">
      <c r="B20" t="s">
        <v>60</v>
      </c>
      <c r="C20" s="73">
        <v>1.05</v>
      </c>
      <c r="D20" s="73">
        <v>1.04</v>
      </c>
      <c r="E20" s="73">
        <v>1.05</v>
      </c>
      <c r="F20" s="73">
        <v>1.04</v>
      </c>
      <c r="G20" s="73">
        <v>0.93</v>
      </c>
      <c r="H20" s="73">
        <v>0.92</v>
      </c>
      <c r="I20" s="73">
        <v>0.89</v>
      </c>
      <c r="J20" s="73">
        <v>0.88</v>
      </c>
      <c r="K20" s="73">
        <v>0.88</v>
      </c>
      <c r="L20" s="73">
        <v>0.87</v>
      </c>
      <c r="M20" s="73">
        <v>0.87</v>
      </c>
      <c r="N20" s="46"/>
      <c r="O20" s="46"/>
      <c r="P20" s="46"/>
      <c r="Q20" s="46"/>
      <c r="R20" s="46"/>
      <c r="S20" s="46"/>
      <c r="T20" s="46"/>
      <c r="U20" s="46"/>
      <c r="V20" s="46"/>
      <c r="W20" s="46"/>
      <c r="X20" s="46"/>
      <c r="AA20" s="47"/>
      <c r="AB20" s="47"/>
      <c r="AC20" s="47"/>
      <c r="AD20" s="47"/>
      <c r="AE20" s="47"/>
      <c r="AF20" s="47"/>
      <c r="AG20" s="47"/>
      <c r="AH20" s="47"/>
      <c r="AI20" s="47"/>
      <c r="AJ20" s="47"/>
      <c r="AK20" s="47"/>
    </row>
    <row r="21" spans="2:37" x14ac:dyDescent="0.35">
      <c r="B21" t="s">
        <v>61</v>
      </c>
      <c r="C21" s="73">
        <v>1.05</v>
      </c>
      <c r="D21" s="73">
        <v>1.04</v>
      </c>
      <c r="E21" s="73">
        <v>1.05</v>
      </c>
      <c r="F21" s="73">
        <v>1.04</v>
      </c>
      <c r="G21" s="73">
        <v>0.96</v>
      </c>
      <c r="H21" s="73">
        <v>0.95</v>
      </c>
      <c r="I21" s="73">
        <v>0.92</v>
      </c>
      <c r="J21" s="73">
        <v>0.91</v>
      </c>
      <c r="K21" s="73">
        <v>0.92</v>
      </c>
      <c r="L21" s="73">
        <v>0.91</v>
      </c>
      <c r="M21" s="73">
        <v>0.91</v>
      </c>
      <c r="N21" s="46"/>
      <c r="O21" s="46"/>
      <c r="P21" s="46"/>
      <c r="Q21" s="46"/>
      <c r="R21" s="46"/>
      <c r="S21" s="46"/>
      <c r="T21" s="46"/>
      <c r="U21" s="46"/>
      <c r="V21" s="46"/>
      <c r="W21" s="46"/>
      <c r="X21" s="46"/>
      <c r="AA21" s="47"/>
      <c r="AB21" s="47"/>
      <c r="AC21" s="47"/>
      <c r="AD21" s="47"/>
      <c r="AE21" s="47"/>
      <c r="AF21" s="47"/>
      <c r="AG21" s="47"/>
      <c r="AH21" s="47"/>
      <c r="AI21" s="47"/>
      <c r="AJ21" s="47"/>
      <c r="AK21" s="47"/>
    </row>
    <row r="22" spans="2:37" x14ac:dyDescent="0.35">
      <c r="B22" t="s">
        <v>62</v>
      </c>
      <c r="C22" s="73">
        <v>1.04</v>
      </c>
      <c r="D22" s="73">
        <v>1.04</v>
      </c>
      <c r="E22" s="73">
        <v>1.05</v>
      </c>
      <c r="F22" s="73">
        <v>1.04</v>
      </c>
      <c r="G22" s="73">
        <v>1.04</v>
      </c>
      <c r="H22" s="73">
        <v>1.04</v>
      </c>
      <c r="I22" s="73">
        <v>1.04</v>
      </c>
      <c r="J22" s="73">
        <v>1.04</v>
      </c>
      <c r="K22" s="73">
        <v>1.04</v>
      </c>
      <c r="L22" s="73">
        <v>1.05</v>
      </c>
      <c r="M22" s="73">
        <v>1.05</v>
      </c>
      <c r="N22" s="46"/>
      <c r="O22" s="46"/>
      <c r="P22" s="46"/>
      <c r="Q22" s="46"/>
      <c r="R22" s="46"/>
      <c r="S22" s="46"/>
      <c r="T22" s="46"/>
      <c r="U22" s="46"/>
      <c r="V22" s="46"/>
      <c r="W22" s="46"/>
      <c r="X22" s="46"/>
      <c r="AA22" s="47"/>
      <c r="AB22" s="47"/>
      <c r="AC22" s="47"/>
      <c r="AD22" s="47"/>
      <c r="AE22" s="47"/>
      <c r="AF22" s="47"/>
      <c r="AG22" s="47"/>
      <c r="AH22" s="47"/>
      <c r="AI22" s="47"/>
      <c r="AJ22" s="47"/>
      <c r="AK22" s="47"/>
    </row>
    <row r="23" spans="2:37" x14ac:dyDescent="0.35">
      <c r="B23" t="s">
        <v>63</v>
      </c>
      <c r="C23" s="73">
        <v>1</v>
      </c>
      <c r="D23" s="73">
        <v>1</v>
      </c>
      <c r="E23" s="73">
        <v>1</v>
      </c>
      <c r="F23" s="73">
        <v>1</v>
      </c>
      <c r="G23" s="73">
        <v>1.01</v>
      </c>
      <c r="H23" s="73">
        <v>1.02</v>
      </c>
      <c r="I23" s="73">
        <v>1.02</v>
      </c>
      <c r="J23" s="73">
        <v>1.02</v>
      </c>
      <c r="K23" s="73">
        <v>1.02</v>
      </c>
      <c r="L23" s="73">
        <v>1.02</v>
      </c>
      <c r="M23" s="73">
        <v>1.02</v>
      </c>
      <c r="N23" s="46"/>
      <c r="O23" s="46"/>
      <c r="P23" s="46"/>
      <c r="Q23" s="46"/>
      <c r="R23" s="46"/>
      <c r="S23" s="46"/>
      <c r="T23" s="46"/>
      <c r="U23" s="46"/>
      <c r="V23" s="46"/>
      <c r="W23" s="46"/>
      <c r="X23" s="46"/>
      <c r="AA23" s="47"/>
      <c r="AB23" s="47"/>
      <c r="AC23" s="47"/>
      <c r="AD23" s="47"/>
      <c r="AE23" s="47"/>
      <c r="AF23" s="47"/>
      <c r="AG23" s="47"/>
      <c r="AH23" s="47"/>
      <c r="AI23" s="47"/>
      <c r="AJ23" s="47"/>
      <c r="AK23" s="47"/>
    </row>
    <row r="24" spans="2:37" x14ac:dyDescent="0.35">
      <c r="B24" t="s">
        <v>64</v>
      </c>
      <c r="C24" s="73">
        <v>1.0900000000000001</v>
      </c>
      <c r="D24" s="73">
        <v>1.1200000000000001</v>
      </c>
      <c r="E24" s="73">
        <v>1.1399999999999999</v>
      </c>
      <c r="F24" s="73">
        <v>1.1499999999999999</v>
      </c>
      <c r="G24" s="73">
        <v>1.61</v>
      </c>
      <c r="H24" s="73">
        <v>1.72</v>
      </c>
      <c r="I24" s="73">
        <v>1.88</v>
      </c>
      <c r="J24" s="73">
        <v>1.92</v>
      </c>
      <c r="K24" s="73">
        <v>1.92</v>
      </c>
      <c r="L24" s="73">
        <v>1.97</v>
      </c>
      <c r="M24" s="73">
        <v>1.99</v>
      </c>
      <c r="N24" s="46"/>
      <c r="O24" s="46"/>
      <c r="P24" s="46"/>
      <c r="Q24" s="46"/>
      <c r="R24" s="46"/>
      <c r="S24" s="46"/>
      <c r="T24" s="46"/>
      <c r="U24" s="46"/>
      <c r="V24" s="46"/>
      <c r="W24" s="46"/>
      <c r="X24" s="46"/>
      <c r="AA24" s="47"/>
      <c r="AB24" s="47"/>
      <c r="AC24" s="47"/>
      <c r="AD24" s="47"/>
      <c r="AE24" s="47"/>
      <c r="AF24" s="47"/>
      <c r="AG24" s="47"/>
      <c r="AH24" s="47"/>
      <c r="AI24" s="47"/>
      <c r="AJ24" s="47"/>
      <c r="AK24" s="47"/>
    </row>
    <row r="25" spans="2:37" x14ac:dyDescent="0.35">
      <c r="B25" t="s">
        <v>65</v>
      </c>
      <c r="C25" s="73">
        <v>1.0900000000000001</v>
      </c>
      <c r="D25" s="73">
        <v>1.1200000000000001</v>
      </c>
      <c r="E25" s="73">
        <v>1.1399999999999999</v>
      </c>
      <c r="F25" s="73">
        <v>1.1499999999999999</v>
      </c>
      <c r="G25" s="73">
        <v>1.6</v>
      </c>
      <c r="H25" s="73">
        <v>1.7</v>
      </c>
      <c r="I25" s="73">
        <v>1.86</v>
      </c>
      <c r="J25" s="73">
        <v>1.9</v>
      </c>
      <c r="K25" s="73">
        <v>1.9</v>
      </c>
      <c r="L25" s="73">
        <v>1.95</v>
      </c>
      <c r="M25" s="73">
        <v>1.96</v>
      </c>
      <c r="N25" s="46"/>
      <c r="O25" s="46"/>
      <c r="P25" s="46"/>
      <c r="Q25" s="46"/>
      <c r="R25" s="46"/>
      <c r="S25" s="46"/>
      <c r="T25" s="46"/>
      <c r="U25" s="46"/>
      <c r="V25" s="46"/>
      <c r="W25" s="46"/>
      <c r="X25" s="46"/>
      <c r="AA25" s="47"/>
      <c r="AB25" s="47"/>
      <c r="AC25" s="47"/>
      <c r="AD25" s="47"/>
      <c r="AE25" s="47"/>
      <c r="AF25" s="47"/>
      <c r="AG25" s="47"/>
      <c r="AH25" s="47"/>
      <c r="AI25" s="47"/>
      <c r="AJ25" s="47"/>
      <c r="AK25" s="47"/>
    </row>
    <row r="26" spans="2:37" x14ac:dyDescent="0.35">
      <c r="B26" t="s">
        <v>66</v>
      </c>
      <c r="C26" s="73">
        <v>1.01</v>
      </c>
      <c r="D26" s="73">
        <v>1.02</v>
      </c>
      <c r="E26" s="73">
        <v>1.02</v>
      </c>
      <c r="F26" s="73">
        <v>1.02</v>
      </c>
      <c r="G26" s="73">
        <v>1.0900000000000001</v>
      </c>
      <c r="H26" s="73">
        <v>1.1000000000000001</v>
      </c>
      <c r="I26" s="73">
        <v>1.1200000000000001</v>
      </c>
      <c r="J26" s="73">
        <v>1.1299999999999999</v>
      </c>
      <c r="K26" s="73">
        <v>1.1299999999999999</v>
      </c>
      <c r="L26" s="73">
        <v>1.1399999999999999</v>
      </c>
      <c r="M26" s="73">
        <v>1.1399999999999999</v>
      </c>
      <c r="N26" s="46"/>
      <c r="O26" s="46"/>
      <c r="P26" s="46"/>
      <c r="Q26" s="46"/>
      <c r="R26" s="46"/>
      <c r="S26" s="46"/>
      <c r="T26" s="46"/>
      <c r="U26" s="46"/>
      <c r="V26" s="46"/>
      <c r="W26" s="46"/>
      <c r="X26" s="46"/>
      <c r="AA26" s="47"/>
      <c r="AB26" s="47"/>
      <c r="AC26" s="47"/>
      <c r="AD26" s="47"/>
      <c r="AE26" s="47"/>
      <c r="AF26" s="47"/>
      <c r="AG26" s="47"/>
      <c r="AH26" s="47"/>
      <c r="AI26" s="47"/>
      <c r="AJ26" s="47"/>
      <c r="AK26" s="47"/>
    </row>
    <row r="27" spans="2:37" x14ac:dyDescent="0.35">
      <c r="B27" t="s">
        <v>67</v>
      </c>
      <c r="C27" s="73">
        <v>1.05</v>
      </c>
      <c r="D27" s="73">
        <v>1.06</v>
      </c>
      <c r="E27" s="73">
        <v>1.07</v>
      </c>
      <c r="F27" s="73">
        <v>1.08</v>
      </c>
      <c r="G27" s="73">
        <v>1.31</v>
      </c>
      <c r="H27" s="73">
        <v>1.36</v>
      </c>
      <c r="I27" s="73">
        <v>1.44</v>
      </c>
      <c r="J27" s="73">
        <v>1.46</v>
      </c>
      <c r="K27" s="73">
        <v>1.46</v>
      </c>
      <c r="L27" s="73">
        <v>1.49</v>
      </c>
      <c r="M27" s="73">
        <v>1.5</v>
      </c>
      <c r="N27" s="46"/>
      <c r="O27" s="46"/>
      <c r="P27" s="46"/>
      <c r="Q27" s="46"/>
      <c r="R27" s="46"/>
      <c r="S27" s="46"/>
      <c r="T27" s="46"/>
      <c r="U27" s="46"/>
      <c r="V27" s="46"/>
      <c r="W27" s="46"/>
      <c r="X27" s="46"/>
      <c r="AA27" s="47"/>
      <c r="AB27" s="47"/>
      <c r="AC27" s="47"/>
      <c r="AD27" s="47"/>
      <c r="AE27" s="47"/>
      <c r="AF27" s="47"/>
      <c r="AG27" s="47"/>
      <c r="AH27" s="47"/>
      <c r="AI27" s="47"/>
      <c r="AJ27" s="47"/>
      <c r="AK27" s="47"/>
    </row>
    <row r="28" spans="2:37" x14ac:dyDescent="0.35">
      <c r="B28" t="s">
        <v>68</v>
      </c>
      <c r="C28" s="73">
        <v>1.03</v>
      </c>
      <c r="D28" s="73">
        <v>1.04</v>
      </c>
      <c r="E28" s="73">
        <v>1.05</v>
      </c>
      <c r="F28" s="73">
        <v>1.05</v>
      </c>
      <c r="G28" s="73">
        <v>1.17</v>
      </c>
      <c r="H28" s="73">
        <v>1.2</v>
      </c>
      <c r="I28" s="73">
        <v>1.24</v>
      </c>
      <c r="J28" s="73">
        <v>1.26</v>
      </c>
      <c r="K28" s="73">
        <v>1.26</v>
      </c>
      <c r="L28" s="73">
        <v>1.27</v>
      </c>
      <c r="M28" s="73">
        <v>1.28</v>
      </c>
      <c r="N28" s="46"/>
      <c r="O28" s="46"/>
      <c r="P28" s="46"/>
      <c r="Q28" s="46"/>
      <c r="R28" s="46"/>
      <c r="S28" s="46"/>
      <c r="T28" s="46"/>
      <c r="U28" s="46"/>
      <c r="V28" s="46"/>
      <c r="W28" s="46"/>
      <c r="X28" s="46"/>
      <c r="AA28" s="47"/>
      <c r="AB28" s="47"/>
      <c r="AC28" s="47"/>
      <c r="AD28" s="47"/>
      <c r="AE28" s="47"/>
      <c r="AF28" s="47"/>
      <c r="AG28" s="47"/>
      <c r="AH28" s="47"/>
      <c r="AI28" s="47"/>
      <c r="AJ28" s="47"/>
      <c r="AK28" s="47"/>
    </row>
    <row r="29" spans="2:37" x14ac:dyDescent="0.35">
      <c r="B29" t="s">
        <v>69</v>
      </c>
      <c r="C29" s="73">
        <v>1.04</v>
      </c>
      <c r="D29" s="73">
        <v>1.05</v>
      </c>
      <c r="E29" s="73">
        <v>1.06</v>
      </c>
      <c r="F29" s="73">
        <v>1.06</v>
      </c>
      <c r="G29" s="73">
        <v>1.21</v>
      </c>
      <c r="H29" s="73">
        <v>1.24</v>
      </c>
      <c r="I29" s="73">
        <v>1.29</v>
      </c>
      <c r="J29" s="73">
        <v>1.31</v>
      </c>
      <c r="K29" s="73">
        <v>1.31</v>
      </c>
      <c r="L29" s="73">
        <v>1.33</v>
      </c>
      <c r="M29" s="73">
        <v>1.33</v>
      </c>
      <c r="N29" s="46"/>
      <c r="O29" s="46"/>
      <c r="P29" s="46"/>
      <c r="Q29" s="46"/>
      <c r="R29" s="46"/>
      <c r="S29" s="46"/>
      <c r="T29" s="46"/>
      <c r="U29" s="46"/>
      <c r="V29" s="46"/>
      <c r="W29" s="46"/>
      <c r="X29" s="46"/>
      <c r="AA29" s="47"/>
      <c r="AB29" s="47"/>
      <c r="AC29" s="47"/>
      <c r="AD29" s="47"/>
      <c r="AE29" s="47"/>
      <c r="AF29" s="47"/>
      <c r="AG29" s="47"/>
      <c r="AH29" s="47"/>
      <c r="AI29" s="47"/>
      <c r="AJ29" s="47"/>
      <c r="AK29" s="47"/>
    </row>
    <row r="30" spans="2:37" x14ac:dyDescent="0.35">
      <c r="B30" t="s">
        <v>70</v>
      </c>
      <c r="C30" s="73">
        <v>1.01</v>
      </c>
      <c r="D30" s="73">
        <v>1</v>
      </c>
      <c r="E30" s="73">
        <v>1.01</v>
      </c>
      <c r="F30" s="73">
        <v>1</v>
      </c>
      <c r="G30" s="73">
        <v>0.96</v>
      </c>
      <c r="H30" s="73">
        <v>0.95</v>
      </c>
      <c r="I30" s="73">
        <v>0.94</v>
      </c>
      <c r="J30" s="73">
        <v>0.93</v>
      </c>
      <c r="K30" s="73">
        <v>0.94</v>
      </c>
      <c r="L30" s="73">
        <v>0.93</v>
      </c>
      <c r="M30" s="73">
        <v>0.93</v>
      </c>
      <c r="N30" s="46"/>
      <c r="O30" s="46"/>
      <c r="P30" s="46"/>
      <c r="Q30" s="46"/>
      <c r="R30" s="46"/>
      <c r="S30" s="46"/>
      <c r="T30" s="46"/>
      <c r="U30" s="46"/>
      <c r="V30" s="46"/>
      <c r="W30" s="46"/>
      <c r="X30" s="46"/>
      <c r="AA30" s="47"/>
      <c r="AB30" s="47"/>
      <c r="AC30" s="47"/>
      <c r="AD30" s="47"/>
      <c r="AE30" s="47"/>
      <c r="AF30" s="47"/>
      <c r="AG30" s="47"/>
      <c r="AH30" s="47"/>
      <c r="AI30" s="47"/>
      <c r="AJ30" s="47"/>
      <c r="AK30" s="47"/>
    </row>
    <row r="31" spans="2:37" x14ac:dyDescent="0.35">
      <c r="B31" t="s">
        <v>71</v>
      </c>
      <c r="C31" s="73">
        <v>1.04</v>
      </c>
      <c r="D31" s="73">
        <v>1.03</v>
      </c>
      <c r="E31" s="73">
        <v>1.04</v>
      </c>
      <c r="F31" s="73">
        <v>1.03</v>
      </c>
      <c r="G31" s="73">
        <v>0.97</v>
      </c>
      <c r="H31" s="73">
        <v>0.96</v>
      </c>
      <c r="I31" s="73">
        <v>0.95</v>
      </c>
      <c r="J31" s="73">
        <v>0.94</v>
      </c>
      <c r="K31" s="73">
        <v>0.94</v>
      </c>
      <c r="L31" s="73">
        <v>0.94</v>
      </c>
      <c r="M31" s="73">
        <v>0.94</v>
      </c>
      <c r="N31" s="46"/>
      <c r="O31" s="46"/>
      <c r="P31" s="46"/>
      <c r="Q31" s="46"/>
      <c r="R31" s="46"/>
      <c r="S31" s="46"/>
      <c r="T31" s="46"/>
      <c r="U31" s="46"/>
      <c r="V31" s="46"/>
      <c r="W31" s="46"/>
      <c r="X31" s="46"/>
      <c r="AA31" s="47"/>
      <c r="AB31" s="47"/>
      <c r="AC31" s="47"/>
      <c r="AD31" s="47"/>
      <c r="AE31" s="47"/>
      <c r="AF31" s="47"/>
      <c r="AG31" s="47"/>
      <c r="AH31" s="47"/>
      <c r="AI31" s="47"/>
      <c r="AJ31" s="47"/>
      <c r="AK31" s="47"/>
    </row>
    <row r="32" spans="2:37" x14ac:dyDescent="0.35">
      <c r="B32" t="s">
        <v>72</v>
      </c>
      <c r="C32" s="73">
        <v>1.01</v>
      </c>
      <c r="D32" s="73">
        <v>1.01</v>
      </c>
      <c r="E32" s="73">
        <v>1.02</v>
      </c>
      <c r="F32" s="73">
        <v>1.02</v>
      </c>
      <c r="G32" s="73">
        <v>1.07</v>
      </c>
      <c r="H32" s="73">
        <v>1.08</v>
      </c>
      <c r="I32" s="73">
        <v>1.1000000000000001</v>
      </c>
      <c r="J32" s="73">
        <v>1.1100000000000001</v>
      </c>
      <c r="K32" s="73">
        <v>1.1100000000000001</v>
      </c>
      <c r="L32" s="73">
        <v>1.1100000000000001</v>
      </c>
      <c r="M32" s="73">
        <v>1.1100000000000001</v>
      </c>
      <c r="N32" s="46"/>
      <c r="O32" s="46"/>
      <c r="P32" s="46"/>
      <c r="Q32" s="46"/>
      <c r="R32" s="46"/>
      <c r="S32" s="46"/>
      <c r="T32" s="46"/>
      <c r="U32" s="46"/>
      <c r="V32" s="46"/>
      <c r="W32" s="46"/>
      <c r="X32" s="46"/>
      <c r="AA32" s="47"/>
      <c r="AB32" s="47"/>
      <c r="AC32" s="47"/>
      <c r="AD32" s="47"/>
      <c r="AE32" s="47"/>
      <c r="AF32" s="47"/>
      <c r="AG32" s="47"/>
      <c r="AH32" s="47"/>
      <c r="AI32" s="47"/>
      <c r="AJ32" s="47"/>
      <c r="AK32" s="47"/>
    </row>
    <row r="33" spans="2:37" x14ac:dyDescent="0.35">
      <c r="B33" t="s">
        <v>73</v>
      </c>
      <c r="C33" s="73">
        <v>1.02</v>
      </c>
      <c r="D33" s="73">
        <v>1.02</v>
      </c>
      <c r="E33" s="73">
        <v>1.03</v>
      </c>
      <c r="F33" s="73">
        <v>1.03</v>
      </c>
      <c r="G33" s="73">
        <v>1.1200000000000001</v>
      </c>
      <c r="H33" s="73">
        <v>1.1399999999999999</v>
      </c>
      <c r="I33" s="73">
        <v>1.18</v>
      </c>
      <c r="J33" s="73">
        <v>1.19</v>
      </c>
      <c r="K33" s="73">
        <v>1.19</v>
      </c>
      <c r="L33" s="73">
        <v>1.2</v>
      </c>
      <c r="M33" s="73">
        <v>1.2</v>
      </c>
      <c r="N33" s="46"/>
      <c r="O33" s="46"/>
      <c r="P33" s="46"/>
      <c r="Q33" s="46"/>
      <c r="R33" s="46"/>
      <c r="S33" s="46"/>
      <c r="T33" s="46"/>
      <c r="U33" s="46"/>
      <c r="V33" s="46"/>
      <c r="W33" s="46"/>
      <c r="X33" s="46"/>
      <c r="AA33" s="47"/>
      <c r="AB33" s="47"/>
      <c r="AC33" s="47"/>
      <c r="AD33" s="47"/>
      <c r="AE33" s="47"/>
      <c r="AF33" s="47"/>
      <c r="AG33" s="47"/>
      <c r="AH33" s="47"/>
      <c r="AI33" s="47"/>
      <c r="AJ33" s="47"/>
      <c r="AK33" s="47"/>
    </row>
    <row r="34" spans="2:37" x14ac:dyDescent="0.35">
      <c r="B34" t="s">
        <v>74</v>
      </c>
      <c r="C34" s="73">
        <v>1</v>
      </c>
      <c r="D34" s="73">
        <v>1</v>
      </c>
      <c r="E34" s="73">
        <v>1</v>
      </c>
      <c r="F34" s="73">
        <v>1</v>
      </c>
      <c r="G34" s="73">
        <v>1</v>
      </c>
      <c r="H34" s="73">
        <v>1</v>
      </c>
      <c r="I34" s="73">
        <v>1</v>
      </c>
      <c r="J34" s="73">
        <v>1</v>
      </c>
      <c r="K34" s="73">
        <v>1</v>
      </c>
      <c r="L34" s="73">
        <v>1</v>
      </c>
      <c r="M34" s="73">
        <v>1</v>
      </c>
      <c r="N34" s="46"/>
      <c r="O34" s="46"/>
      <c r="P34" s="46"/>
      <c r="Q34" s="46"/>
      <c r="R34" s="46"/>
      <c r="S34" s="46"/>
      <c r="T34" s="46"/>
      <c r="U34" s="46"/>
      <c r="V34" s="46"/>
      <c r="W34" s="46"/>
      <c r="X34" s="46"/>
      <c r="AA34" s="47"/>
      <c r="AB34" s="47"/>
      <c r="AC34" s="47"/>
      <c r="AD34" s="47"/>
      <c r="AE34" s="47"/>
      <c r="AF34" s="47"/>
      <c r="AG34" s="47"/>
      <c r="AH34" s="47"/>
      <c r="AI34" s="47"/>
      <c r="AJ34" s="47"/>
      <c r="AK34" s="47"/>
    </row>
    <row r="35" spans="2:37" x14ac:dyDescent="0.35">
      <c r="B35" t="s">
        <v>75</v>
      </c>
      <c r="C35" s="73">
        <v>1.01</v>
      </c>
      <c r="D35" s="73">
        <v>1.02</v>
      </c>
      <c r="E35" s="73">
        <v>1.02</v>
      </c>
      <c r="F35" s="73">
        <v>1.02</v>
      </c>
      <c r="G35" s="73">
        <v>1.0900000000000001</v>
      </c>
      <c r="H35" s="73">
        <v>1.1100000000000001</v>
      </c>
      <c r="I35" s="73">
        <v>1.1299999999999999</v>
      </c>
      <c r="J35" s="73">
        <v>1.1399999999999999</v>
      </c>
      <c r="K35" s="73">
        <v>1.1399999999999999</v>
      </c>
      <c r="L35" s="73">
        <v>1.1499999999999999</v>
      </c>
      <c r="M35" s="73">
        <v>1.1499999999999999</v>
      </c>
      <c r="N35" s="46"/>
      <c r="O35" s="46"/>
      <c r="P35" s="46"/>
      <c r="Q35" s="46"/>
      <c r="R35" s="46"/>
      <c r="S35" s="46"/>
      <c r="T35" s="46"/>
      <c r="U35" s="46"/>
      <c r="V35" s="46"/>
      <c r="W35" s="46"/>
      <c r="X35" s="46"/>
      <c r="AA35" s="47"/>
      <c r="AB35" s="47"/>
      <c r="AC35" s="47"/>
      <c r="AD35" s="47"/>
      <c r="AE35" s="47"/>
      <c r="AF35" s="47"/>
      <c r="AG35" s="47"/>
      <c r="AH35" s="47"/>
      <c r="AI35" s="47"/>
      <c r="AJ35" s="47"/>
      <c r="AK35" s="47"/>
    </row>
    <row r="36" spans="2:37" x14ac:dyDescent="0.35">
      <c r="B36" t="s">
        <v>76</v>
      </c>
      <c r="C36" s="73">
        <v>1.35</v>
      </c>
      <c r="D36" s="73">
        <v>1.35</v>
      </c>
      <c r="E36" s="73">
        <v>1.41</v>
      </c>
      <c r="F36" s="73">
        <v>1.36</v>
      </c>
      <c r="G36" s="73">
        <v>1.21</v>
      </c>
      <c r="H36" s="73">
        <v>1.21</v>
      </c>
      <c r="I36" s="73">
        <v>1.21</v>
      </c>
      <c r="J36" s="73">
        <v>1.18</v>
      </c>
      <c r="K36" s="73">
        <v>1.2</v>
      </c>
      <c r="L36" s="73">
        <v>1.21</v>
      </c>
      <c r="M36" s="73">
        <v>1.23</v>
      </c>
      <c r="N36" s="46"/>
      <c r="O36" s="46"/>
      <c r="P36" s="46"/>
      <c r="Q36" s="46"/>
      <c r="R36" s="46"/>
      <c r="S36" s="46"/>
      <c r="T36" s="46"/>
      <c r="U36" s="46"/>
      <c r="V36" s="46"/>
      <c r="W36" s="46"/>
      <c r="X36" s="46"/>
      <c r="AA36" s="47"/>
      <c r="AB36" s="47"/>
      <c r="AC36" s="47"/>
      <c r="AD36" s="47"/>
      <c r="AE36" s="47"/>
      <c r="AF36" s="47"/>
      <c r="AG36" s="47"/>
      <c r="AH36" s="47"/>
      <c r="AI36" s="47"/>
      <c r="AJ36" s="47"/>
      <c r="AK36" s="47"/>
    </row>
    <row r="37" spans="2:37" x14ac:dyDescent="0.35">
      <c r="B37" t="s">
        <v>14</v>
      </c>
      <c r="C37" s="73">
        <v>1.85</v>
      </c>
      <c r="D37" s="73">
        <v>1.84</v>
      </c>
      <c r="E37" s="73">
        <v>1.98</v>
      </c>
      <c r="F37" s="73">
        <v>1.87</v>
      </c>
      <c r="G37" s="73">
        <v>1.54</v>
      </c>
      <c r="H37" s="73">
        <v>1.54</v>
      </c>
      <c r="I37" s="73">
        <v>1.55</v>
      </c>
      <c r="J37" s="73">
        <v>1.49</v>
      </c>
      <c r="K37" s="73">
        <v>1.53</v>
      </c>
      <c r="L37" s="73">
        <v>1.57</v>
      </c>
      <c r="M37" s="73">
        <v>1.61</v>
      </c>
      <c r="N37" s="46"/>
      <c r="O37" s="46"/>
      <c r="P37" s="46"/>
      <c r="Q37" s="46"/>
      <c r="R37" s="46"/>
      <c r="S37" s="46"/>
      <c r="T37" s="46"/>
      <c r="U37" s="46"/>
      <c r="V37" s="46"/>
      <c r="W37" s="46"/>
      <c r="X37" s="46"/>
      <c r="AA37" s="47"/>
      <c r="AB37" s="47"/>
      <c r="AC37" s="47"/>
      <c r="AD37" s="47"/>
      <c r="AE37" s="47"/>
      <c r="AF37" s="47"/>
      <c r="AG37" s="47"/>
      <c r="AH37" s="47"/>
      <c r="AI37" s="47"/>
      <c r="AJ37" s="47"/>
      <c r="AK37" s="47"/>
    </row>
    <row r="38" spans="2:37" x14ac:dyDescent="0.35">
      <c r="B38" t="s">
        <v>77</v>
      </c>
      <c r="C38" s="73">
        <v>0.97</v>
      </c>
      <c r="D38" s="73">
        <v>0.97</v>
      </c>
      <c r="E38" s="73">
        <v>0.96</v>
      </c>
      <c r="F38" s="73">
        <v>0.97</v>
      </c>
      <c r="G38" s="73">
        <v>0.94</v>
      </c>
      <c r="H38" s="73">
        <v>0.93</v>
      </c>
      <c r="I38" s="73">
        <v>0.92</v>
      </c>
      <c r="J38" s="73">
        <v>0.92</v>
      </c>
      <c r="K38" s="73">
        <v>0.92</v>
      </c>
      <c r="L38" s="73">
        <v>0.91</v>
      </c>
      <c r="M38" s="73">
        <v>0.91</v>
      </c>
      <c r="N38" s="46"/>
      <c r="O38" s="46"/>
      <c r="P38" s="46"/>
      <c r="Q38" s="46"/>
      <c r="R38" s="46"/>
      <c r="S38" s="46"/>
      <c r="T38" s="46"/>
      <c r="U38" s="46"/>
      <c r="V38" s="46"/>
      <c r="W38" s="46"/>
      <c r="X38" s="46"/>
      <c r="AA38" s="47"/>
      <c r="AB38" s="47"/>
      <c r="AC38" s="47"/>
      <c r="AD38" s="47"/>
      <c r="AE38" s="47"/>
      <c r="AF38" s="47"/>
      <c r="AG38" s="47"/>
      <c r="AH38" s="47"/>
      <c r="AI38" s="47"/>
      <c r="AJ38" s="47"/>
      <c r="AK38" s="47"/>
    </row>
    <row r="39" spans="2:37" x14ac:dyDescent="0.35">
      <c r="B39" t="s">
        <v>78</v>
      </c>
      <c r="C39" s="73">
        <v>0.98</v>
      </c>
      <c r="D39" s="73">
        <v>0.98</v>
      </c>
      <c r="E39" s="73">
        <v>0.97</v>
      </c>
      <c r="F39" s="73">
        <v>0.98</v>
      </c>
      <c r="G39" s="73">
        <v>0.98</v>
      </c>
      <c r="H39" s="73">
        <v>0.98</v>
      </c>
      <c r="I39" s="73">
        <v>0.98</v>
      </c>
      <c r="J39" s="73">
        <v>0.98</v>
      </c>
      <c r="K39" s="73">
        <v>0.98</v>
      </c>
      <c r="L39" s="73">
        <v>0.98</v>
      </c>
      <c r="M39" s="73">
        <v>0.98</v>
      </c>
      <c r="N39" s="46"/>
      <c r="O39" s="46"/>
      <c r="P39" s="46"/>
      <c r="Q39" s="46"/>
      <c r="R39" s="46"/>
      <c r="S39" s="46"/>
      <c r="T39" s="46"/>
      <c r="U39" s="46"/>
      <c r="V39" s="46"/>
      <c r="W39" s="46"/>
      <c r="X39" s="46"/>
      <c r="AA39" s="47"/>
      <c r="AB39" s="47"/>
      <c r="AC39" s="47"/>
      <c r="AD39" s="47"/>
      <c r="AE39" s="47"/>
      <c r="AF39" s="47"/>
      <c r="AG39" s="47"/>
      <c r="AH39" s="47"/>
      <c r="AI39" s="47"/>
      <c r="AJ39" s="47"/>
      <c r="AK39" s="47"/>
    </row>
    <row r="40" spans="2:37" x14ac:dyDescent="0.35">
      <c r="B40" t="s">
        <v>79</v>
      </c>
      <c r="C40" s="73">
        <v>0.98</v>
      </c>
      <c r="D40" s="73">
        <v>0.98</v>
      </c>
      <c r="E40" s="73">
        <v>0.98</v>
      </c>
      <c r="F40" s="73">
        <v>0.98</v>
      </c>
      <c r="G40" s="73">
        <v>1</v>
      </c>
      <c r="H40" s="73">
        <v>1</v>
      </c>
      <c r="I40" s="73">
        <v>1</v>
      </c>
      <c r="J40" s="73">
        <v>1.01</v>
      </c>
      <c r="K40" s="73">
        <v>1.01</v>
      </c>
      <c r="L40" s="73">
        <v>1.01</v>
      </c>
      <c r="M40" s="73">
        <v>1.01</v>
      </c>
      <c r="N40" s="46"/>
      <c r="O40" s="46"/>
      <c r="P40" s="46"/>
      <c r="Q40" s="46"/>
      <c r="R40" s="46"/>
      <c r="S40" s="46"/>
      <c r="T40" s="46"/>
      <c r="U40" s="46"/>
      <c r="V40" s="46"/>
      <c r="W40" s="46"/>
      <c r="X40" s="46"/>
      <c r="AA40" s="47"/>
      <c r="AB40" s="47"/>
      <c r="AC40" s="47"/>
      <c r="AD40" s="47"/>
      <c r="AE40" s="47"/>
      <c r="AF40" s="47"/>
      <c r="AG40" s="47"/>
      <c r="AH40" s="47"/>
      <c r="AI40" s="47"/>
      <c r="AJ40" s="47"/>
      <c r="AK40" s="47"/>
    </row>
    <row r="41" spans="2:37" x14ac:dyDescent="0.35">
      <c r="B41" t="s">
        <v>80</v>
      </c>
      <c r="C41" s="73">
        <v>0.98</v>
      </c>
      <c r="D41" s="73">
        <v>0.98</v>
      </c>
      <c r="E41" s="73">
        <v>0.97</v>
      </c>
      <c r="F41" s="73">
        <v>0.98</v>
      </c>
      <c r="G41" s="73">
        <v>0.98</v>
      </c>
      <c r="H41" s="73">
        <v>0.98</v>
      </c>
      <c r="I41" s="73">
        <v>0.98</v>
      </c>
      <c r="J41" s="73">
        <v>0.98</v>
      </c>
      <c r="K41" s="73">
        <v>0.98</v>
      </c>
      <c r="L41" s="73">
        <v>0.98</v>
      </c>
      <c r="M41" s="73">
        <v>0.98</v>
      </c>
      <c r="N41" s="46"/>
      <c r="O41" s="46"/>
      <c r="P41" s="46"/>
      <c r="Q41" s="46"/>
      <c r="R41" s="46"/>
      <c r="S41" s="46"/>
      <c r="T41" s="46"/>
      <c r="U41" s="46"/>
      <c r="V41" s="46"/>
      <c r="W41" s="46"/>
      <c r="X41" s="46"/>
      <c r="AA41" s="47"/>
      <c r="AB41" s="47"/>
      <c r="AC41" s="47"/>
      <c r="AD41" s="47"/>
      <c r="AE41" s="47"/>
      <c r="AF41" s="47"/>
      <c r="AG41" s="47"/>
      <c r="AH41" s="47"/>
      <c r="AI41" s="47"/>
      <c r="AJ41" s="47"/>
      <c r="AK41" s="47"/>
    </row>
    <row r="42" spans="2:37" x14ac:dyDescent="0.35">
      <c r="B42" t="s">
        <v>81</v>
      </c>
      <c r="C42" s="73">
        <v>1</v>
      </c>
      <c r="D42" s="73">
        <v>1</v>
      </c>
      <c r="E42" s="73">
        <v>1</v>
      </c>
      <c r="F42" s="73">
        <v>1.01</v>
      </c>
      <c r="G42" s="73">
        <v>1.1200000000000001</v>
      </c>
      <c r="H42" s="73">
        <v>1.1399999999999999</v>
      </c>
      <c r="I42" s="73">
        <v>1.17</v>
      </c>
      <c r="J42" s="73">
        <v>1.19</v>
      </c>
      <c r="K42" s="73">
        <v>1.18</v>
      </c>
      <c r="L42" s="73">
        <v>1.2</v>
      </c>
      <c r="M42" s="73">
        <v>1.2</v>
      </c>
      <c r="N42" s="46"/>
      <c r="O42" s="46"/>
      <c r="P42" s="46"/>
      <c r="Q42" s="46"/>
      <c r="R42" s="46"/>
      <c r="S42" s="46"/>
      <c r="T42" s="46"/>
      <c r="U42" s="46"/>
      <c r="V42" s="46"/>
      <c r="W42" s="46"/>
      <c r="X42" s="46"/>
      <c r="AA42" s="47"/>
      <c r="AB42" s="47"/>
      <c r="AC42" s="47"/>
      <c r="AD42" s="47"/>
      <c r="AE42" s="47"/>
      <c r="AF42" s="47"/>
      <c r="AG42" s="47"/>
      <c r="AH42" s="47"/>
      <c r="AI42" s="47"/>
      <c r="AJ42" s="47"/>
      <c r="AK42" s="47"/>
    </row>
    <row r="43" spans="2:37" x14ac:dyDescent="0.35">
      <c r="B43" t="s">
        <v>82</v>
      </c>
      <c r="C43" s="73">
        <v>1.1399999999999999</v>
      </c>
      <c r="D43" s="73">
        <v>1.1399999999999999</v>
      </c>
      <c r="E43" s="73">
        <v>1.1599999999999999</v>
      </c>
      <c r="F43" s="73">
        <v>1.1399999999999999</v>
      </c>
      <c r="G43" s="73">
        <v>1.01</v>
      </c>
      <c r="H43" s="73">
        <v>1</v>
      </c>
      <c r="I43" s="73">
        <v>0.98</v>
      </c>
      <c r="J43" s="73">
        <v>0.96</v>
      </c>
      <c r="K43" s="73">
        <v>0.97</v>
      </c>
      <c r="L43" s="73">
        <v>0.97</v>
      </c>
      <c r="M43" s="73">
        <v>0.97</v>
      </c>
      <c r="N43" s="46"/>
      <c r="O43" s="46"/>
      <c r="P43" s="46"/>
      <c r="Q43" s="46"/>
      <c r="R43" s="46"/>
      <c r="S43" s="46"/>
      <c r="T43" s="46"/>
      <c r="U43" s="46"/>
      <c r="V43" s="46"/>
      <c r="W43" s="46"/>
      <c r="X43" s="46"/>
      <c r="AA43" s="47"/>
      <c r="AB43" s="47"/>
      <c r="AC43" s="47"/>
      <c r="AD43" s="47"/>
      <c r="AE43" s="47"/>
      <c r="AF43" s="47"/>
      <c r="AG43" s="47"/>
      <c r="AH43" s="47"/>
      <c r="AI43" s="47"/>
      <c r="AJ43" s="47"/>
      <c r="AK43" s="47"/>
    </row>
    <row r="44" spans="2:37" x14ac:dyDescent="0.35">
      <c r="B44" t="s">
        <v>177</v>
      </c>
      <c r="C44" s="73">
        <v>1.23</v>
      </c>
      <c r="D44" s="73">
        <v>1.22</v>
      </c>
      <c r="E44" s="73">
        <v>1.26</v>
      </c>
      <c r="F44" s="73">
        <v>1.22</v>
      </c>
      <c r="G44" s="73">
        <v>1.07</v>
      </c>
      <c r="H44" s="73">
        <v>1.06</v>
      </c>
      <c r="I44" s="73">
        <v>1.04</v>
      </c>
      <c r="J44" s="73">
        <v>1.02</v>
      </c>
      <c r="K44" s="73">
        <v>1.03</v>
      </c>
      <c r="L44" s="73">
        <v>1.03</v>
      </c>
      <c r="M44" s="73">
        <v>1.05</v>
      </c>
      <c r="N44" s="46"/>
      <c r="O44" s="46"/>
      <c r="P44" s="46"/>
      <c r="Q44" s="46"/>
      <c r="R44" s="46"/>
      <c r="S44" s="46"/>
      <c r="T44" s="46"/>
      <c r="U44" s="46"/>
      <c r="V44" s="46"/>
      <c r="W44" s="46"/>
      <c r="X44" s="46"/>
      <c r="AA44" s="47"/>
      <c r="AB44" s="47"/>
      <c r="AC44" s="47"/>
      <c r="AD44" s="47"/>
      <c r="AE44" s="47"/>
      <c r="AF44" s="47"/>
      <c r="AG44" s="47"/>
      <c r="AH44" s="47"/>
      <c r="AI44" s="47"/>
      <c r="AJ44" s="47"/>
      <c r="AK44" s="47"/>
    </row>
    <row r="45" spans="2:37" x14ac:dyDescent="0.35">
      <c r="B45" t="s">
        <v>83</v>
      </c>
      <c r="C45" s="73">
        <v>1.03</v>
      </c>
      <c r="D45" s="73">
        <v>1.03</v>
      </c>
      <c r="E45" s="73">
        <v>1.03</v>
      </c>
      <c r="F45" s="73">
        <v>1.02</v>
      </c>
      <c r="G45" s="73">
        <v>0.91</v>
      </c>
      <c r="H45" s="73">
        <v>0.89</v>
      </c>
      <c r="I45" s="73">
        <v>0.86</v>
      </c>
      <c r="J45" s="73">
        <v>0.85</v>
      </c>
      <c r="K45" s="73">
        <v>0.85</v>
      </c>
      <c r="L45" s="73">
        <v>0.84</v>
      </c>
      <c r="M45" s="73">
        <v>0.84</v>
      </c>
      <c r="N45" s="46"/>
      <c r="O45" s="46"/>
      <c r="P45" s="46"/>
      <c r="Q45" s="46"/>
      <c r="R45" s="46"/>
      <c r="S45" s="46"/>
      <c r="T45" s="46"/>
      <c r="U45" s="46"/>
      <c r="V45" s="46"/>
      <c r="W45" s="46"/>
      <c r="X45" s="46"/>
      <c r="AA45" s="47"/>
      <c r="AB45" s="47"/>
      <c r="AC45" s="47"/>
      <c r="AD45" s="47"/>
      <c r="AE45" s="47"/>
      <c r="AF45" s="47"/>
      <c r="AG45" s="47"/>
      <c r="AH45" s="47"/>
      <c r="AI45" s="47"/>
      <c r="AJ45" s="47"/>
      <c r="AK45" s="47"/>
    </row>
    <row r="46" spans="2:37" x14ac:dyDescent="0.35">
      <c r="B46" t="s">
        <v>84</v>
      </c>
      <c r="C46" s="73">
        <v>0.97</v>
      </c>
      <c r="D46" s="73">
        <v>0.97</v>
      </c>
      <c r="E46" s="73">
        <v>0.96</v>
      </c>
      <c r="F46" s="73">
        <v>0.96</v>
      </c>
      <c r="G46" s="73">
        <v>0.93</v>
      </c>
      <c r="H46" s="73">
        <v>0.92</v>
      </c>
      <c r="I46" s="73">
        <v>0.91</v>
      </c>
      <c r="J46" s="73">
        <v>0.9</v>
      </c>
      <c r="K46" s="73">
        <v>0.9</v>
      </c>
      <c r="L46" s="73">
        <v>0.9</v>
      </c>
      <c r="M46" s="73">
        <v>0.89</v>
      </c>
      <c r="N46" s="46"/>
      <c r="O46" s="46"/>
      <c r="P46" s="46"/>
      <c r="Q46" s="46"/>
      <c r="R46" s="46"/>
      <c r="S46" s="46"/>
      <c r="T46" s="46"/>
      <c r="U46" s="46"/>
      <c r="V46" s="46"/>
      <c r="W46" s="46"/>
      <c r="X46" s="46"/>
      <c r="AA46" s="47"/>
      <c r="AB46" s="47"/>
      <c r="AC46" s="47"/>
      <c r="AD46" s="47"/>
      <c r="AE46" s="47"/>
      <c r="AF46" s="47"/>
      <c r="AG46" s="47"/>
      <c r="AH46" s="47"/>
      <c r="AI46" s="47"/>
      <c r="AJ46" s="47"/>
      <c r="AK46" s="47"/>
    </row>
    <row r="47" spans="2:37" x14ac:dyDescent="0.35">
      <c r="B47" t="s">
        <v>85</v>
      </c>
      <c r="C47" s="73">
        <v>0.96</v>
      </c>
      <c r="D47" s="73">
        <v>0.96</v>
      </c>
      <c r="E47" s="73">
        <v>0.95</v>
      </c>
      <c r="F47" s="73">
        <v>0.95</v>
      </c>
      <c r="G47" s="73">
        <v>0.89</v>
      </c>
      <c r="H47" s="73">
        <v>0.87</v>
      </c>
      <c r="I47" s="73">
        <v>0.85</v>
      </c>
      <c r="J47" s="73">
        <v>0.84</v>
      </c>
      <c r="K47" s="73">
        <v>0.84</v>
      </c>
      <c r="L47" s="73">
        <v>0.83</v>
      </c>
      <c r="M47" s="73">
        <v>0.83</v>
      </c>
      <c r="N47" s="46"/>
      <c r="O47" s="46"/>
      <c r="P47" s="46"/>
      <c r="Q47" s="46"/>
      <c r="R47" s="46"/>
      <c r="S47" s="46"/>
      <c r="T47" s="46"/>
      <c r="U47" s="46"/>
      <c r="V47" s="46"/>
      <c r="W47" s="46"/>
      <c r="X47" s="46"/>
      <c r="AA47" s="47"/>
      <c r="AB47" s="47"/>
      <c r="AC47" s="47"/>
      <c r="AD47" s="47"/>
      <c r="AE47" s="47"/>
      <c r="AF47" s="47"/>
      <c r="AG47" s="47"/>
      <c r="AH47" s="47"/>
      <c r="AI47" s="47"/>
      <c r="AJ47" s="47"/>
      <c r="AK47" s="47"/>
    </row>
    <row r="48" spans="2:37" x14ac:dyDescent="0.35">
      <c r="B48" t="s">
        <v>86</v>
      </c>
      <c r="C48" s="73">
        <v>1.08</v>
      </c>
      <c r="D48" s="73">
        <v>1.07</v>
      </c>
      <c r="E48" s="73">
        <v>1.08</v>
      </c>
      <c r="F48" s="73">
        <v>1.07</v>
      </c>
      <c r="G48" s="73">
        <v>0.98</v>
      </c>
      <c r="H48" s="73">
        <v>0.96</v>
      </c>
      <c r="I48" s="73">
        <v>0.94</v>
      </c>
      <c r="J48" s="73">
        <v>0.93</v>
      </c>
      <c r="K48" s="73">
        <v>0.93</v>
      </c>
      <c r="L48" s="73">
        <v>0.93</v>
      </c>
      <c r="M48" s="73">
        <v>0.93</v>
      </c>
      <c r="N48" s="46"/>
      <c r="O48" s="46"/>
      <c r="P48" s="46"/>
      <c r="Q48" s="46"/>
      <c r="R48" s="46"/>
      <c r="S48" s="46"/>
      <c r="T48" s="46"/>
      <c r="U48" s="46"/>
      <c r="V48" s="46"/>
      <c r="W48" s="46"/>
      <c r="X48" s="46"/>
      <c r="AA48" s="47"/>
      <c r="AB48" s="47"/>
      <c r="AC48" s="47"/>
      <c r="AD48" s="47"/>
      <c r="AE48" s="47"/>
      <c r="AF48" s="47"/>
      <c r="AG48" s="47"/>
      <c r="AH48" s="47"/>
      <c r="AI48" s="47"/>
      <c r="AJ48" s="47"/>
      <c r="AK48" s="47"/>
    </row>
    <row r="49" spans="2:37" x14ac:dyDescent="0.35">
      <c r="B49" t="s">
        <v>178</v>
      </c>
      <c r="C49" s="73">
        <v>1.2</v>
      </c>
      <c r="D49" s="73">
        <v>1.2</v>
      </c>
      <c r="E49" s="73">
        <v>1.23</v>
      </c>
      <c r="F49" s="73">
        <v>1.2</v>
      </c>
      <c r="G49" s="73">
        <v>1.06</v>
      </c>
      <c r="H49" s="73">
        <v>1.05</v>
      </c>
      <c r="I49" s="73">
        <v>1.03</v>
      </c>
      <c r="J49" s="73">
        <v>1.01</v>
      </c>
      <c r="K49" s="73">
        <v>1.02</v>
      </c>
      <c r="L49" s="73">
        <v>1.03</v>
      </c>
      <c r="M49" s="73">
        <v>1.04</v>
      </c>
      <c r="N49" s="46"/>
      <c r="O49" s="46"/>
      <c r="P49" s="46"/>
      <c r="Q49" s="46"/>
      <c r="R49" s="46"/>
      <c r="S49" s="46"/>
      <c r="T49" s="46"/>
      <c r="U49" s="46"/>
      <c r="V49" s="46"/>
      <c r="W49" s="46"/>
      <c r="X49" s="46"/>
      <c r="AA49" s="47"/>
      <c r="AB49" s="47"/>
      <c r="AC49" s="47"/>
      <c r="AD49" s="47"/>
      <c r="AE49" s="47"/>
      <c r="AF49" s="47"/>
      <c r="AG49" s="47"/>
      <c r="AH49" s="47"/>
      <c r="AI49" s="47"/>
      <c r="AJ49" s="47"/>
      <c r="AK49" s="47"/>
    </row>
    <row r="50" spans="2:37" x14ac:dyDescent="0.35">
      <c r="B50" t="s">
        <v>87</v>
      </c>
      <c r="C50" s="73">
        <v>1</v>
      </c>
      <c r="D50" s="73">
        <v>0.99</v>
      </c>
      <c r="E50" s="73">
        <v>0.99</v>
      </c>
      <c r="F50" s="73">
        <v>0.99</v>
      </c>
      <c r="G50" s="73">
        <v>0.93</v>
      </c>
      <c r="H50" s="73">
        <v>0.92</v>
      </c>
      <c r="I50" s="73">
        <v>0.9</v>
      </c>
      <c r="J50" s="73">
        <v>0.89</v>
      </c>
      <c r="K50" s="73">
        <v>0.89</v>
      </c>
      <c r="L50" s="73">
        <v>0.89</v>
      </c>
      <c r="M50" s="73">
        <v>0.89</v>
      </c>
      <c r="N50" s="46"/>
      <c r="O50" s="46"/>
      <c r="P50" s="46"/>
      <c r="Q50" s="46"/>
      <c r="R50" s="46"/>
      <c r="S50" s="46"/>
      <c r="T50" s="46"/>
      <c r="U50" s="46"/>
      <c r="V50" s="46"/>
      <c r="W50" s="46"/>
      <c r="X50" s="46"/>
      <c r="AA50" s="47"/>
      <c r="AB50" s="47"/>
      <c r="AC50" s="47"/>
      <c r="AD50" s="47"/>
      <c r="AE50" s="47"/>
      <c r="AF50" s="47"/>
      <c r="AG50" s="47"/>
      <c r="AH50" s="47"/>
      <c r="AI50" s="47"/>
      <c r="AJ50" s="47"/>
      <c r="AK50" s="47"/>
    </row>
    <row r="51" spans="2:37" x14ac:dyDescent="0.35">
      <c r="B51" t="s">
        <v>88</v>
      </c>
      <c r="C51" s="73">
        <v>0.98</v>
      </c>
      <c r="D51" s="73">
        <v>0.98</v>
      </c>
      <c r="E51" s="73">
        <v>0.97</v>
      </c>
      <c r="F51" s="73">
        <v>0.97</v>
      </c>
      <c r="G51" s="73">
        <v>0.92</v>
      </c>
      <c r="H51" s="73">
        <v>0.91</v>
      </c>
      <c r="I51" s="73">
        <v>0.89</v>
      </c>
      <c r="J51" s="73">
        <v>0.89</v>
      </c>
      <c r="K51" s="73">
        <v>0.89</v>
      </c>
      <c r="L51" s="73">
        <v>0.88</v>
      </c>
      <c r="M51" s="73">
        <v>0.88</v>
      </c>
      <c r="N51" s="46"/>
      <c r="O51" s="46"/>
      <c r="P51" s="46"/>
      <c r="Q51" s="46"/>
      <c r="R51" s="46"/>
      <c r="S51" s="46"/>
      <c r="T51" s="46"/>
      <c r="U51" s="46"/>
      <c r="V51" s="46"/>
      <c r="W51" s="46"/>
      <c r="X51" s="46"/>
      <c r="AA51" s="47"/>
      <c r="AB51" s="47"/>
      <c r="AC51" s="47"/>
      <c r="AD51" s="47"/>
      <c r="AE51" s="47"/>
      <c r="AF51" s="47"/>
      <c r="AG51" s="47"/>
      <c r="AH51" s="47"/>
      <c r="AI51" s="47"/>
      <c r="AJ51" s="47"/>
      <c r="AK51" s="47"/>
    </row>
    <row r="52" spans="2:37" x14ac:dyDescent="0.35">
      <c r="B52" t="s">
        <v>89</v>
      </c>
      <c r="C52" s="73">
        <v>1.66</v>
      </c>
      <c r="D52" s="73">
        <v>1.65</v>
      </c>
      <c r="E52" s="73">
        <v>1.76</v>
      </c>
      <c r="F52" s="73">
        <v>1.67</v>
      </c>
      <c r="G52" s="73">
        <v>1.4</v>
      </c>
      <c r="H52" s="73">
        <v>1.39</v>
      </c>
      <c r="I52" s="73">
        <v>1.39</v>
      </c>
      <c r="J52" s="73">
        <v>1.34</v>
      </c>
      <c r="K52" s="73">
        <v>1.37</v>
      </c>
      <c r="L52" s="73">
        <v>1.4</v>
      </c>
      <c r="M52" s="73">
        <v>1.43</v>
      </c>
      <c r="N52" s="46"/>
      <c r="O52" s="46"/>
      <c r="P52" s="46"/>
      <c r="Q52" s="46"/>
      <c r="R52" s="46"/>
      <c r="S52" s="46"/>
      <c r="T52" s="46"/>
      <c r="U52" s="46"/>
      <c r="V52" s="46"/>
      <c r="W52" s="46"/>
      <c r="X52" s="46"/>
      <c r="AA52" s="47"/>
      <c r="AB52" s="47"/>
      <c r="AC52" s="47"/>
      <c r="AD52" s="47"/>
      <c r="AE52" s="47"/>
      <c r="AF52" s="47"/>
      <c r="AG52" s="47"/>
      <c r="AH52" s="47"/>
      <c r="AI52" s="47"/>
      <c r="AJ52" s="47"/>
      <c r="AK52" s="47"/>
    </row>
    <row r="53" spans="2:37" x14ac:dyDescent="0.35">
      <c r="B53" t="s">
        <v>90</v>
      </c>
      <c r="C53" s="74">
        <v>0.97</v>
      </c>
      <c r="D53" s="74">
        <v>0.97</v>
      </c>
      <c r="E53" s="74">
        <v>0.96</v>
      </c>
      <c r="F53" s="74">
        <v>0.96</v>
      </c>
      <c r="G53" s="74">
        <v>0.9</v>
      </c>
      <c r="H53" s="74">
        <v>0.89</v>
      </c>
      <c r="I53" s="74">
        <v>0.87</v>
      </c>
      <c r="J53" s="74">
        <v>0.86</v>
      </c>
      <c r="K53" s="74">
        <v>0.86</v>
      </c>
      <c r="L53" s="74">
        <v>0.85</v>
      </c>
      <c r="M53" s="74">
        <v>0.85</v>
      </c>
      <c r="N53" s="46"/>
      <c r="O53" s="46"/>
      <c r="P53" s="46"/>
      <c r="Q53" s="46"/>
      <c r="R53" s="46"/>
      <c r="S53" s="46"/>
      <c r="T53" s="46"/>
      <c r="U53" s="46"/>
      <c r="V53" s="46"/>
      <c r="W53" s="46"/>
      <c r="X53" s="46"/>
      <c r="AA53" s="47"/>
      <c r="AB53" s="47"/>
      <c r="AC53" s="47"/>
      <c r="AD53" s="47"/>
      <c r="AE53" s="47"/>
      <c r="AF53" s="47"/>
      <c r="AG53" s="47"/>
      <c r="AH53" s="47"/>
      <c r="AI53" s="47"/>
      <c r="AJ53" s="47"/>
      <c r="AK53" s="47"/>
    </row>
    <row r="54" spans="2:37" x14ac:dyDescent="0.35">
      <c r="B54" t="s">
        <v>91</v>
      </c>
      <c r="C54" s="74">
        <v>0.98</v>
      </c>
      <c r="D54" s="74">
        <v>0.97</v>
      </c>
      <c r="E54" s="74">
        <v>0.97</v>
      </c>
      <c r="F54" s="74">
        <v>0.97</v>
      </c>
      <c r="G54" s="74">
        <v>0.89</v>
      </c>
      <c r="H54" s="74">
        <v>0.87</v>
      </c>
      <c r="I54" s="74">
        <v>0.84</v>
      </c>
      <c r="J54" s="74">
        <v>0.84</v>
      </c>
      <c r="K54" s="74">
        <v>0.84</v>
      </c>
      <c r="L54" s="74">
        <v>0.83</v>
      </c>
      <c r="M54" s="74">
        <v>0.82</v>
      </c>
      <c r="N54" s="46"/>
      <c r="O54" s="46"/>
      <c r="P54" s="46"/>
      <c r="Q54" s="46"/>
      <c r="R54" s="46"/>
      <c r="S54" s="46"/>
      <c r="T54" s="46"/>
      <c r="U54" s="46"/>
      <c r="V54" s="46"/>
      <c r="W54" s="46"/>
      <c r="X54" s="46"/>
      <c r="AA54" s="47"/>
      <c r="AB54" s="47"/>
      <c r="AC54" s="47"/>
      <c r="AD54" s="47"/>
      <c r="AE54" s="47"/>
      <c r="AF54" s="47"/>
      <c r="AG54" s="47"/>
      <c r="AH54" s="47"/>
      <c r="AI54" s="47"/>
      <c r="AJ54" s="47"/>
      <c r="AK54" s="47"/>
    </row>
    <row r="55" spans="2:37" x14ac:dyDescent="0.35">
      <c r="B55" t="s">
        <v>92</v>
      </c>
      <c r="C55" s="74">
        <v>1.17</v>
      </c>
      <c r="D55" s="74">
        <v>1.17</v>
      </c>
      <c r="E55" s="74">
        <v>1.2</v>
      </c>
      <c r="F55" s="74">
        <v>1.17</v>
      </c>
      <c r="G55" s="74">
        <v>1.04</v>
      </c>
      <c r="H55" s="74">
        <v>1.03</v>
      </c>
      <c r="I55" s="74">
        <v>1.01</v>
      </c>
      <c r="J55" s="74">
        <v>0.99</v>
      </c>
      <c r="K55" s="74">
        <v>1</v>
      </c>
      <c r="L55" s="74">
        <v>1</v>
      </c>
      <c r="M55" s="74">
        <v>1.01</v>
      </c>
      <c r="N55" s="46"/>
      <c r="O55" s="46"/>
      <c r="P55" s="46"/>
      <c r="Q55" s="46"/>
      <c r="R55" s="46"/>
      <c r="S55" s="46"/>
      <c r="T55" s="46"/>
      <c r="U55" s="46"/>
      <c r="V55" s="46"/>
      <c r="W55" s="46"/>
      <c r="X55" s="46"/>
      <c r="AA55" s="47"/>
      <c r="AB55" s="47"/>
      <c r="AC55" s="47"/>
      <c r="AD55" s="47"/>
      <c r="AE55" s="47"/>
      <c r="AF55" s="47"/>
      <c r="AG55" s="47"/>
      <c r="AH55" s="47"/>
      <c r="AI55" s="47"/>
      <c r="AJ55" s="47"/>
      <c r="AK55" s="47"/>
    </row>
    <row r="56" spans="2:37" x14ac:dyDescent="0.35">
      <c r="B56" t="s">
        <v>93</v>
      </c>
      <c r="C56" s="74">
        <v>1</v>
      </c>
      <c r="D56" s="74">
        <v>1</v>
      </c>
      <c r="E56" s="74">
        <v>1</v>
      </c>
      <c r="F56" s="74">
        <v>0.99</v>
      </c>
      <c r="G56" s="74">
        <v>0.9</v>
      </c>
      <c r="H56" s="74">
        <v>0.88</v>
      </c>
      <c r="I56" s="74">
        <v>0.85</v>
      </c>
      <c r="J56" s="74">
        <v>0.84</v>
      </c>
      <c r="K56" s="74">
        <v>0.84</v>
      </c>
      <c r="L56" s="74">
        <v>0.84</v>
      </c>
      <c r="M56" s="74">
        <v>0.84</v>
      </c>
      <c r="N56" s="46"/>
      <c r="O56" s="46"/>
      <c r="P56" s="46"/>
      <c r="Q56" s="46"/>
      <c r="R56" s="46"/>
      <c r="S56" s="46"/>
      <c r="T56" s="46"/>
      <c r="U56" s="46"/>
      <c r="V56" s="46"/>
      <c r="W56" s="46"/>
      <c r="X56" s="46"/>
      <c r="AA56" s="47"/>
      <c r="AB56" s="47"/>
      <c r="AC56" s="47"/>
      <c r="AD56" s="47"/>
      <c r="AE56" s="47"/>
      <c r="AF56" s="47"/>
      <c r="AG56" s="47"/>
      <c r="AH56" s="47"/>
      <c r="AI56" s="47"/>
      <c r="AJ56" s="47"/>
      <c r="AK56" s="47"/>
    </row>
    <row r="57" spans="2:37" x14ac:dyDescent="0.35">
      <c r="B57" t="s">
        <v>94</v>
      </c>
      <c r="C57" s="74">
        <v>1.01</v>
      </c>
      <c r="D57" s="74">
        <v>1.01</v>
      </c>
      <c r="E57" s="74">
        <v>1.02</v>
      </c>
      <c r="F57" s="74">
        <v>1.01</v>
      </c>
      <c r="G57" s="74">
        <v>1</v>
      </c>
      <c r="H57" s="74">
        <v>1</v>
      </c>
      <c r="I57" s="74">
        <v>1</v>
      </c>
      <c r="J57" s="74">
        <v>1</v>
      </c>
      <c r="K57" s="74">
        <v>1</v>
      </c>
      <c r="L57" s="74">
        <v>1</v>
      </c>
      <c r="M57" s="74">
        <v>1</v>
      </c>
      <c r="N57" s="46"/>
      <c r="O57" s="46"/>
      <c r="P57" s="46"/>
      <c r="Q57" s="46"/>
      <c r="R57" s="46"/>
      <c r="S57" s="46"/>
      <c r="T57" s="46"/>
      <c r="U57" s="46"/>
      <c r="V57" s="46"/>
      <c r="W57" s="46"/>
      <c r="X57" s="46"/>
      <c r="AA57" s="47"/>
      <c r="AB57" s="47"/>
      <c r="AC57" s="47"/>
      <c r="AD57" s="47"/>
      <c r="AE57" s="47"/>
      <c r="AF57" s="47"/>
      <c r="AG57" s="47"/>
      <c r="AH57" s="47"/>
      <c r="AI57" s="47"/>
      <c r="AJ57" s="47"/>
      <c r="AK57" s="47"/>
    </row>
    <row r="58" spans="2:37" x14ac:dyDescent="0.35">
      <c r="B58" t="s">
        <v>95</v>
      </c>
      <c r="C58" s="74">
        <v>1.1100000000000001</v>
      </c>
      <c r="D58" s="74">
        <v>1.1100000000000001</v>
      </c>
      <c r="E58" s="74">
        <v>1.1200000000000001</v>
      </c>
      <c r="F58" s="74">
        <v>1.1100000000000001</v>
      </c>
      <c r="G58" s="74">
        <v>1.02</v>
      </c>
      <c r="H58" s="74">
        <v>1.01</v>
      </c>
      <c r="I58" s="74">
        <v>1</v>
      </c>
      <c r="J58" s="74">
        <v>0.98</v>
      </c>
      <c r="K58" s="74">
        <v>0.99</v>
      </c>
      <c r="L58" s="74">
        <v>0.99</v>
      </c>
      <c r="M58" s="74">
        <v>1</v>
      </c>
      <c r="N58" s="46"/>
      <c r="O58" s="46"/>
      <c r="P58" s="46"/>
      <c r="Q58" s="46"/>
      <c r="R58" s="46"/>
      <c r="S58" s="46"/>
      <c r="T58" s="46"/>
      <c r="U58" s="46"/>
      <c r="V58" s="46"/>
      <c r="W58" s="46"/>
      <c r="X58" s="46"/>
      <c r="AA58" s="47"/>
      <c r="AB58" s="47"/>
      <c r="AC58" s="47"/>
      <c r="AD58" s="47"/>
      <c r="AE58" s="47"/>
      <c r="AF58" s="47"/>
      <c r="AG58" s="47"/>
      <c r="AH58" s="47"/>
      <c r="AI58" s="47"/>
      <c r="AJ58" s="47"/>
      <c r="AK58" s="47"/>
    </row>
    <row r="59" spans="2:37" x14ac:dyDescent="0.35">
      <c r="B59" t="s">
        <v>96</v>
      </c>
      <c r="C59" s="74">
        <v>1.05</v>
      </c>
      <c r="D59" s="74">
        <v>1.05</v>
      </c>
      <c r="E59" s="74">
        <v>1.06</v>
      </c>
      <c r="F59" s="74">
        <v>1.05</v>
      </c>
      <c r="G59" s="74">
        <v>1.01</v>
      </c>
      <c r="H59" s="74">
        <v>1</v>
      </c>
      <c r="I59" s="74">
        <v>1</v>
      </c>
      <c r="J59" s="74">
        <v>0.99</v>
      </c>
      <c r="K59" s="74">
        <v>0.99</v>
      </c>
      <c r="L59" s="74">
        <v>0.99</v>
      </c>
      <c r="M59" s="74">
        <v>1</v>
      </c>
      <c r="N59" s="46"/>
      <c r="O59" s="46"/>
      <c r="P59" s="46"/>
      <c r="Q59" s="46"/>
      <c r="R59" s="46"/>
      <c r="S59" s="46"/>
      <c r="T59" s="46"/>
      <c r="U59" s="46"/>
      <c r="V59" s="46"/>
      <c r="W59" s="46"/>
      <c r="X59" s="46"/>
      <c r="AA59" s="47"/>
      <c r="AB59" s="47"/>
      <c r="AC59" s="47"/>
      <c r="AD59" s="47"/>
      <c r="AE59" s="47"/>
      <c r="AF59" s="47"/>
      <c r="AG59" s="47"/>
      <c r="AH59" s="47"/>
      <c r="AI59" s="47"/>
      <c r="AJ59" s="47"/>
      <c r="AK59" s="47"/>
    </row>
    <row r="60" spans="2:37" x14ac:dyDescent="0.35">
      <c r="B60" t="s">
        <v>97</v>
      </c>
      <c r="C60" s="74">
        <v>1.0900000000000001</v>
      </c>
      <c r="D60" s="74">
        <v>1.0900000000000001</v>
      </c>
      <c r="E60" s="74">
        <v>1.1000000000000001</v>
      </c>
      <c r="F60" s="74">
        <v>1.0900000000000001</v>
      </c>
      <c r="G60" s="74">
        <v>1.06</v>
      </c>
      <c r="H60" s="74">
        <v>1.06</v>
      </c>
      <c r="I60" s="74">
        <v>1.07</v>
      </c>
      <c r="J60" s="74">
        <v>1.06</v>
      </c>
      <c r="K60" s="74">
        <v>1.06</v>
      </c>
      <c r="L60" s="74">
        <v>1.07</v>
      </c>
      <c r="M60" s="74">
        <v>1.07</v>
      </c>
      <c r="N60" s="46"/>
      <c r="O60" s="46"/>
      <c r="P60" s="46"/>
      <c r="Q60" s="46"/>
      <c r="R60" s="46"/>
      <c r="S60" s="46"/>
      <c r="T60" s="46"/>
      <c r="U60" s="46"/>
      <c r="V60" s="46"/>
      <c r="W60" s="46"/>
      <c r="X60" s="46"/>
      <c r="AA60" s="47"/>
      <c r="AB60" s="47"/>
      <c r="AC60" s="47"/>
      <c r="AD60" s="47"/>
      <c r="AE60" s="47"/>
      <c r="AF60" s="47"/>
      <c r="AG60" s="47"/>
      <c r="AH60" s="47"/>
      <c r="AI60" s="47"/>
      <c r="AJ60" s="47"/>
      <c r="AK60" s="47"/>
    </row>
    <row r="61" spans="2:37" x14ac:dyDescent="0.35">
      <c r="B61" t="s">
        <v>98</v>
      </c>
      <c r="C61" s="74">
        <v>1.21</v>
      </c>
      <c r="D61" s="74">
        <v>1.21</v>
      </c>
      <c r="E61" s="74">
        <v>1.24</v>
      </c>
      <c r="F61" s="74">
        <v>1.21</v>
      </c>
      <c r="G61" s="74">
        <v>1.06</v>
      </c>
      <c r="H61" s="74">
        <v>1.04</v>
      </c>
      <c r="I61" s="74">
        <v>1.02</v>
      </c>
      <c r="J61" s="74">
        <v>1</v>
      </c>
      <c r="K61" s="74">
        <v>1.01</v>
      </c>
      <c r="L61" s="74">
        <v>1.01</v>
      </c>
      <c r="M61" s="74">
        <v>1.02</v>
      </c>
      <c r="N61" s="46"/>
      <c r="O61" s="46"/>
      <c r="P61" s="46"/>
      <c r="Q61" s="46"/>
      <c r="R61" s="46"/>
      <c r="S61" s="46"/>
      <c r="T61" s="46"/>
      <c r="U61" s="46"/>
      <c r="V61" s="46"/>
      <c r="W61" s="46"/>
      <c r="X61" s="46"/>
      <c r="AA61" s="47"/>
      <c r="AB61" s="47"/>
      <c r="AC61" s="47"/>
      <c r="AD61" s="47"/>
      <c r="AE61" s="47"/>
      <c r="AF61" s="47"/>
      <c r="AG61" s="47"/>
      <c r="AH61" s="47"/>
      <c r="AI61" s="47"/>
      <c r="AJ61" s="47"/>
      <c r="AK61" s="47"/>
    </row>
    <row r="62" spans="2:37" x14ac:dyDescent="0.35">
      <c r="B62" t="s">
        <v>99</v>
      </c>
      <c r="C62" s="74">
        <v>1.39</v>
      </c>
      <c r="D62" s="74">
        <v>1.38</v>
      </c>
      <c r="E62" s="74">
        <v>1.45</v>
      </c>
      <c r="F62" s="74">
        <v>1.39</v>
      </c>
      <c r="G62" s="74">
        <v>1.19</v>
      </c>
      <c r="H62" s="74">
        <v>1.18</v>
      </c>
      <c r="I62" s="74">
        <v>1.1599999999999999</v>
      </c>
      <c r="J62" s="74">
        <v>1.1299999999999999</v>
      </c>
      <c r="K62" s="74">
        <v>1.1499999999999999</v>
      </c>
      <c r="L62" s="74">
        <v>1.1599999999999999</v>
      </c>
      <c r="M62" s="74">
        <v>1.18</v>
      </c>
      <c r="N62" s="46"/>
      <c r="O62" s="46"/>
      <c r="P62" s="46"/>
      <c r="Q62" s="46"/>
      <c r="R62" s="46"/>
      <c r="S62" s="46"/>
      <c r="T62" s="46"/>
      <c r="U62" s="46"/>
      <c r="V62" s="46"/>
      <c r="W62" s="46"/>
      <c r="X62" s="46"/>
      <c r="AA62" s="47"/>
      <c r="AB62" s="47"/>
      <c r="AC62" s="47"/>
      <c r="AD62" s="47"/>
      <c r="AE62" s="47"/>
      <c r="AF62" s="47"/>
      <c r="AG62" s="47"/>
      <c r="AH62" s="47"/>
      <c r="AI62" s="47"/>
      <c r="AJ62" s="47"/>
      <c r="AK62" s="47"/>
    </row>
    <row r="63" spans="2:37" x14ac:dyDescent="0.35">
      <c r="B63" t="s">
        <v>100</v>
      </c>
      <c r="C63" s="74">
        <v>1.1100000000000001</v>
      </c>
      <c r="D63" s="74">
        <v>1.1000000000000001</v>
      </c>
      <c r="E63" s="74">
        <v>1.1200000000000001</v>
      </c>
      <c r="F63" s="74">
        <v>1.1000000000000001</v>
      </c>
      <c r="G63" s="74">
        <v>0.98</v>
      </c>
      <c r="H63" s="74">
        <v>0.96</v>
      </c>
      <c r="I63" s="74">
        <v>0.94</v>
      </c>
      <c r="J63" s="74">
        <v>0.92</v>
      </c>
      <c r="K63" s="74">
        <v>0.93</v>
      </c>
      <c r="L63" s="74">
        <v>0.92</v>
      </c>
      <c r="M63" s="74">
        <v>0.93</v>
      </c>
      <c r="N63" s="46"/>
      <c r="O63" s="46"/>
      <c r="P63" s="46"/>
      <c r="Q63" s="46"/>
      <c r="R63" s="46"/>
      <c r="S63" s="46"/>
      <c r="T63" s="46"/>
      <c r="U63" s="46"/>
      <c r="V63" s="46"/>
      <c r="W63" s="46"/>
      <c r="X63" s="46"/>
      <c r="AA63" s="47"/>
      <c r="AB63" s="47"/>
      <c r="AC63" s="47"/>
      <c r="AD63" s="47"/>
      <c r="AE63" s="47"/>
      <c r="AF63" s="47"/>
      <c r="AG63" s="47"/>
      <c r="AH63" s="47"/>
      <c r="AI63" s="47"/>
      <c r="AJ63" s="47"/>
      <c r="AK63" s="47"/>
    </row>
    <row r="64" spans="2:37" x14ac:dyDescent="0.35">
      <c r="B64" t="s">
        <v>101</v>
      </c>
      <c r="C64" s="74">
        <v>1.02</v>
      </c>
      <c r="D64" s="74">
        <v>1.01</v>
      </c>
      <c r="E64" s="74">
        <v>1.02</v>
      </c>
      <c r="F64" s="74">
        <v>1.01</v>
      </c>
      <c r="G64" s="74">
        <v>0.94</v>
      </c>
      <c r="H64" s="74">
        <v>0.93</v>
      </c>
      <c r="I64" s="74">
        <v>0.9</v>
      </c>
      <c r="J64" s="74">
        <v>0.9</v>
      </c>
      <c r="K64" s="74">
        <v>0.9</v>
      </c>
      <c r="L64" s="74">
        <v>0.89</v>
      </c>
      <c r="M64" s="74">
        <v>0.89</v>
      </c>
      <c r="N64" s="46"/>
      <c r="O64" s="46"/>
      <c r="P64" s="46"/>
      <c r="Q64" s="46"/>
      <c r="R64" s="46"/>
      <c r="S64" s="46"/>
      <c r="T64" s="46"/>
      <c r="U64" s="46"/>
      <c r="V64" s="46"/>
      <c r="W64" s="46"/>
      <c r="X64" s="46"/>
      <c r="AA64" s="47"/>
      <c r="AB64" s="47"/>
      <c r="AC64" s="47"/>
      <c r="AD64" s="47"/>
      <c r="AE64" s="47"/>
      <c r="AF64" s="47"/>
      <c r="AG64" s="47"/>
      <c r="AH64" s="47"/>
      <c r="AI64" s="47"/>
      <c r="AJ64" s="47"/>
      <c r="AK64" s="47"/>
    </row>
    <row r="65" spans="2:37" x14ac:dyDescent="0.35">
      <c r="B65" t="s">
        <v>102</v>
      </c>
      <c r="C65" s="74">
        <v>1.06</v>
      </c>
      <c r="D65" s="74">
        <v>1.05</v>
      </c>
      <c r="E65" s="74">
        <v>1.06</v>
      </c>
      <c r="F65" s="74">
        <v>1.05</v>
      </c>
      <c r="G65" s="74">
        <v>0.94</v>
      </c>
      <c r="H65" s="74">
        <v>0.92</v>
      </c>
      <c r="I65" s="74">
        <v>0.9</v>
      </c>
      <c r="J65" s="74">
        <v>0.88</v>
      </c>
      <c r="K65" s="74">
        <v>0.89</v>
      </c>
      <c r="L65" s="74">
        <v>0.88</v>
      </c>
      <c r="M65" s="74">
        <v>0.88</v>
      </c>
      <c r="N65" s="46"/>
      <c r="O65" s="46"/>
      <c r="P65" s="46"/>
      <c r="Q65" s="46"/>
      <c r="R65" s="46"/>
      <c r="S65" s="46"/>
      <c r="T65" s="46"/>
      <c r="U65" s="46"/>
      <c r="V65" s="46"/>
      <c r="W65" s="46"/>
      <c r="X65" s="46"/>
      <c r="AA65" s="47"/>
      <c r="AB65" s="47"/>
      <c r="AC65" s="47"/>
      <c r="AD65" s="47"/>
      <c r="AE65" s="47"/>
      <c r="AF65" s="47"/>
      <c r="AG65" s="47"/>
      <c r="AH65" s="47"/>
      <c r="AI65" s="47"/>
      <c r="AJ65" s="47"/>
      <c r="AK65" s="47"/>
    </row>
    <row r="66" spans="2:37" x14ac:dyDescent="0.35">
      <c r="B66" t="s">
        <v>103</v>
      </c>
      <c r="C66" s="74">
        <v>1.1299999999999999</v>
      </c>
      <c r="D66" s="74">
        <v>1.1299999999999999</v>
      </c>
      <c r="E66" s="74">
        <v>1.1499999999999999</v>
      </c>
      <c r="F66" s="74">
        <v>1.1200000000000001</v>
      </c>
      <c r="G66" s="74">
        <v>0.99</v>
      </c>
      <c r="H66" s="74">
        <v>0.97</v>
      </c>
      <c r="I66" s="74">
        <v>0.94</v>
      </c>
      <c r="J66" s="74">
        <v>0.93</v>
      </c>
      <c r="K66" s="74">
        <v>0.93</v>
      </c>
      <c r="L66" s="74">
        <v>0.93</v>
      </c>
      <c r="M66" s="74">
        <v>0.94</v>
      </c>
      <c r="N66" s="46"/>
      <c r="O66" s="46"/>
      <c r="P66" s="46"/>
      <c r="Q66" s="46"/>
      <c r="R66" s="46"/>
      <c r="S66" s="46"/>
      <c r="T66" s="46"/>
      <c r="U66" s="46"/>
      <c r="V66" s="46"/>
      <c r="W66" s="46"/>
      <c r="X66" s="46"/>
      <c r="AA66" s="47"/>
      <c r="AB66" s="47"/>
      <c r="AC66" s="47"/>
      <c r="AD66" s="47"/>
      <c r="AE66" s="47"/>
      <c r="AF66" s="47"/>
      <c r="AG66" s="47"/>
      <c r="AH66" s="47"/>
      <c r="AI66" s="47"/>
      <c r="AJ66" s="47"/>
      <c r="AK66" s="47"/>
    </row>
    <row r="67" spans="2:37" x14ac:dyDescent="0.35">
      <c r="B67" t="s">
        <v>104</v>
      </c>
      <c r="C67" s="74">
        <v>1.1200000000000001</v>
      </c>
      <c r="D67" s="74">
        <v>1.1100000000000001</v>
      </c>
      <c r="E67" s="74">
        <v>1.1299999999999999</v>
      </c>
      <c r="F67" s="74">
        <v>1.1100000000000001</v>
      </c>
      <c r="G67" s="74">
        <v>0.99</v>
      </c>
      <c r="H67" s="74">
        <v>0.98</v>
      </c>
      <c r="I67" s="74">
        <v>0.96</v>
      </c>
      <c r="J67" s="74">
        <v>0.94</v>
      </c>
      <c r="K67" s="74">
        <v>0.95</v>
      </c>
      <c r="L67" s="74">
        <v>0.94</v>
      </c>
      <c r="M67" s="74">
        <v>0.95</v>
      </c>
      <c r="N67" s="46"/>
      <c r="O67" s="46"/>
      <c r="P67" s="46"/>
      <c r="Q67" s="46"/>
      <c r="R67" s="46"/>
      <c r="S67" s="46"/>
      <c r="T67" s="46"/>
      <c r="U67" s="46"/>
      <c r="V67" s="46"/>
      <c r="W67" s="46"/>
      <c r="X67" s="46"/>
      <c r="AA67" s="47"/>
      <c r="AB67" s="47"/>
      <c r="AC67" s="47"/>
      <c r="AD67" s="47"/>
      <c r="AE67" s="47"/>
      <c r="AF67" s="47"/>
      <c r="AG67" s="47"/>
      <c r="AH67" s="47"/>
      <c r="AI67" s="47"/>
      <c r="AJ67" s="47"/>
      <c r="AK67" s="47"/>
    </row>
    <row r="68" spans="2:37" x14ac:dyDescent="0.35">
      <c r="B68" t="s">
        <v>105</v>
      </c>
      <c r="C68" s="74">
        <v>0.97</v>
      </c>
      <c r="D68" s="74">
        <v>0.97</v>
      </c>
      <c r="E68" s="74">
        <v>0.96</v>
      </c>
      <c r="F68" s="74">
        <v>0.96</v>
      </c>
      <c r="G68" s="74">
        <v>0.89</v>
      </c>
      <c r="H68" s="74">
        <v>0.88</v>
      </c>
      <c r="I68" s="74">
        <v>0.85</v>
      </c>
      <c r="J68" s="74">
        <v>0.84</v>
      </c>
      <c r="K68" s="74">
        <v>0.84</v>
      </c>
      <c r="L68" s="74">
        <v>0.83</v>
      </c>
      <c r="M68" s="74">
        <v>0.83</v>
      </c>
      <c r="N68" s="46"/>
      <c r="O68" s="46"/>
      <c r="P68" s="46"/>
      <c r="Q68" s="46"/>
      <c r="R68" s="46"/>
      <c r="S68" s="46"/>
      <c r="T68" s="46"/>
      <c r="U68" s="46"/>
      <c r="V68" s="46"/>
      <c r="W68" s="46"/>
      <c r="X68" s="46"/>
      <c r="AA68" s="47"/>
      <c r="AB68" s="47"/>
      <c r="AC68" s="47"/>
      <c r="AD68" s="47"/>
      <c r="AE68" s="47"/>
      <c r="AF68" s="47"/>
      <c r="AG68" s="47"/>
      <c r="AH68" s="47"/>
      <c r="AI68" s="47"/>
      <c r="AJ68" s="47"/>
      <c r="AK68" s="47"/>
    </row>
    <row r="69" spans="2:37" x14ac:dyDescent="0.35">
      <c r="B69" t="s">
        <v>106</v>
      </c>
      <c r="C69" s="74">
        <v>0.97</v>
      </c>
      <c r="D69" s="74">
        <v>0.97</v>
      </c>
      <c r="E69" s="74">
        <v>0.96</v>
      </c>
      <c r="F69" s="74">
        <v>0.96</v>
      </c>
      <c r="G69" s="74">
        <v>0.9</v>
      </c>
      <c r="H69" s="74">
        <v>0.88</v>
      </c>
      <c r="I69" s="74">
        <v>0.85</v>
      </c>
      <c r="J69" s="74">
        <v>0.85</v>
      </c>
      <c r="K69" s="74">
        <v>0.85</v>
      </c>
      <c r="L69" s="74">
        <v>0.84</v>
      </c>
      <c r="M69" s="74">
        <v>0.84</v>
      </c>
      <c r="N69" s="46"/>
      <c r="O69" s="46"/>
      <c r="P69" s="46"/>
      <c r="Q69" s="46"/>
      <c r="R69" s="46"/>
      <c r="S69" s="46"/>
      <c r="T69" s="46"/>
      <c r="U69" s="46"/>
      <c r="V69" s="46"/>
      <c r="W69" s="46"/>
      <c r="X69" s="46"/>
      <c r="AA69" s="47"/>
      <c r="AB69" s="47"/>
      <c r="AC69" s="47"/>
      <c r="AD69" s="47"/>
      <c r="AE69" s="47"/>
      <c r="AF69" s="47"/>
      <c r="AG69" s="47"/>
      <c r="AH69" s="47"/>
      <c r="AI69" s="47"/>
      <c r="AJ69" s="47"/>
      <c r="AK69" s="47"/>
    </row>
    <row r="70" spans="2:37" x14ac:dyDescent="0.35">
      <c r="B70" t="s">
        <v>107</v>
      </c>
      <c r="C70" s="74">
        <v>0.98</v>
      </c>
      <c r="D70" s="74">
        <v>0.98</v>
      </c>
      <c r="E70" s="74">
        <v>0.97</v>
      </c>
      <c r="F70" s="74">
        <v>0.97</v>
      </c>
      <c r="G70" s="74">
        <v>0.95</v>
      </c>
      <c r="H70" s="74">
        <v>0.94</v>
      </c>
      <c r="I70" s="74">
        <v>0.93</v>
      </c>
      <c r="J70" s="74">
        <v>0.93</v>
      </c>
      <c r="K70" s="74">
        <v>0.92</v>
      </c>
      <c r="L70" s="74">
        <v>0.92</v>
      </c>
      <c r="M70" s="74">
        <v>0.92</v>
      </c>
      <c r="N70" s="46"/>
      <c r="O70" s="46"/>
      <c r="P70" s="46"/>
      <c r="Q70" s="46"/>
      <c r="R70" s="46"/>
      <c r="S70" s="46"/>
      <c r="T70" s="46"/>
      <c r="U70" s="46"/>
      <c r="V70" s="46"/>
      <c r="W70" s="46"/>
      <c r="X70" s="46"/>
      <c r="AA70" s="47"/>
      <c r="AB70" s="47"/>
      <c r="AC70" s="47"/>
      <c r="AD70" s="47"/>
      <c r="AE70" s="47"/>
      <c r="AF70" s="47"/>
      <c r="AG70" s="47"/>
      <c r="AH70" s="47"/>
      <c r="AI70" s="47"/>
      <c r="AJ70" s="47"/>
      <c r="AK70" s="47"/>
    </row>
    <row r="71" spans="2:37" x14ac:dyDescent="0.35">
      <c r="B71" t="s">
        <v>108</v>
      </c>
      <c r="C71" s="74">
        <v>1</v>
      </c>
      <c r="D71" s="74">
        <v>0.99</v>
      </c>
      <c r="E71" s="74">
        <v>0.99</v>
      </c>
      <c r="F71" s="74">
        <v>0.99</v>
      </c>
      <c r="G71" s="74">
        <v>0.89</v>
      </c>
      <c r="H71" s="74">
        <v>0.88</v>
      </c>
      <c r="I71" s="74">
        <v>0.85</v>
      </c>
      <c r="J71" s="74">
        <v>0.84</v>
      </c>
      <c r="K71" s="74">
        <v>0.84</v>
      </c>
      <c r="L71" s="74">
        <v>0.83</v>
      </c>
      <c r="M71" s="74">
        <v>0.83</v>
      </c>
      <c r="N71" s="46"/>
      <c r="O71" s="46"/>
      <c r="P71" s="46"/>
      <c r="Q71" s="46"/>
      <c r="R71" s="46"/>
      <c r="S71" s="46"/>
      <c r="T71" s="46"/>
      <c r="U71" s="46"/>
      <c r="V71" s="46"/>
      <c r="W71" s="46"/>
      <c r="X71" s="46"/>
      <c r="AA71" s="47"/>
      <c r="AB71" s="47"/>
      <c r="AC71" s="47"/>
      <c r="AD71" s="47"/>
      <c r="AE71" s="47"/>
      <c r="AF71" s="47"/>
      <c r="AG71" s="47"/>
      <c r="AH71" s="47"/>
      <c r="AI71" s="47"/>
      <c r="AJ71" s="47"/>
      <c r="AK71" s="47"/>
    </row>
    <row r="72" spans="2:37" x14ac:dyDescent="0.35">
      <c r="B72" t="s">
        <v>109</v>
      </c>
      <c r="C72" s="74">
        <v>0.98</v>
      </c>
      <c r="D72" s="74">
        <v>0.97</v>
      </c>
      <c r="E72" s="74">
        <v>0.97</v>
      </c>
      <c r="F72" s="74">
        <v>0.96</v>
      </c>
      <c r="G72" s="74">
        <v>0.88</v>
      </c>
      <c r="H72" s="74">
        <v>0.87</v>
      </c>
      <c r="I72" s="74">
        <v>0.84</v>
      </c>
      <c r="J72" s="74">
        <v>0.83</v>
      </c>
      <c r="K72" s="74">
        <v>0.83</v>
      </c>
      <c r="L72" s="74">
        <v>0.82</v>
      </c>
      <c r="M72" s="74">
        <v>0.82</v>
      </c>
      <c r="N72" s="46"/>
      <c r="O72" s="46"/>
      <c r="P72" s="46"/>
      <c r="Q72" s="46"/>
      <c r="R72" s="46"/>
      <c r="S72" s="46"/>
      <c r="T72" s="46"/>
      <c r="U72" s="46"/>
      <c r="V72" s="46"/>
      <c r="W72" s="46"/>
      <c r="X72" s="46"/>
      <c r="AA72" s="47"/>
      <c r="AB72" s="47"/>
      <c r="AC72" s="47"/>
      <c r="AD72" s="47"/>
      <c r="AE72" s="47"/>
      <c r="AF72" s="47"/>
      <c r="AG72" s="47"/>
      <c r="AH72" s="47"/>
      <c r="AI72" s="47"/>
      <c r="AJ72" s="47"/>
      <c r="AK72" s="47"/>
    </row>
    <row r="73" spans="2:37" x14ac:dyDescent="0.35">
      <c r="B73" t="s">
        <v>110</v>
      </c>
      <c r="C73" s="74">
        <v>1.02</v>
      </c>
      <c r="D73" s="74">
        <v>1.03</v>
      </c>
      <c r="E73" s="74">
        <v>1.04</v>
      </c>
      <c r="F73" s="74">
        <v>1.05</v>
      </c>
      <c r="G73" s="74">
        <v>1.25</v>
      </c>
      <c r="H73" s="74">
        <v>1.29</v>
      </c>
      <c r="I73" s="74">
        <v>1.36</v>
      </c>
      <c r="J73" s="74">
        <v>1.37</v>
      </c>
      <c r="K73" s="74">
        <v>1.37</v>
      </c>
      <c r="L73" s="74">
        <v>1.39</v>
      </c>
      <c r="M73" s="74">
        <v>1.39</v>
      </c>
      <c r="N73" s="46"/>
      <c r="O73" s="46"/>
      <c r="P73" s="46"/>
      <c r="Q73" s="46"/>
      <c r="R73" s="46"/>
      <c r="S73" s="46"/>
      <c r="T73" s="46"/>
      <c r="U73" s="46"/>
      <c r="V73" s="46"/>
      <c r="W73" s="46"/>
      <c r="X73" s="46"/>
      <c r="AA73" s="47"/>
      <c r="AB73" s="47"/>
      <c r="AC73" s="47"/>
      <c r="AD73" s="47"/>
      <c r="AE73" s="47"/>
      <c r="AF73" s="47"/>
      <c r="AG73" s="47"/>
      <c r="AH73" s="47"/>
      <c r="AI73" s="47"/>
      <c r="AJ73" s="47"/>
      <c r="AK73" s="47"/>
    </row>
    <row r="74" spans="2:37" x14ac:dyDescent="0.35">
      <c r="B74" t="s">
        <v>111</v>
      </c>
      <c r="C74" s="74">
        <v>1</v>
      </c>
      <c r="D74" s="74">
        <v>1.01</v>
      </c>
      <c r="E74" s="74">
        <v>1.01</v>
      </c>
      <c r="F74" s="74">
        <v>1.01</v>
      </c>
      <c r="G74" s="74">
        <v>1.1000000000000001</v>
      </c>
      <c r="H74" s="74">
        <v>1.1200000000000001</v>
      </c>
      <c r="I74" s="74">
        <v>1.1499999999999999</v>
      </c>
      <c r="J74" s="74">
        <v>1.1599999999999999</v>
      </c>
      <c r="K74" s="74">
        <v>1.1599999999999999</v>
      </c>
      <c r="L74" s="74">
        <v>1.1599999999999999</v>
      </c>
      <c r="M74" s="74">
        <v>1.17</v>
      </c>
      <c r="N74" s="46"/>
      <c r="O74" s="46"/>
      <c r="P74" s="46"/>
      <c r="Q74" s="46"/>
      <c r="R74" s="46"/>
      <c r="S74" s="46"/>
      <c r="T74" s="46"/>
      <c r="U74" s="46"/>
      <c r="V74" s="46"/>
      <c r="W74" s="46"/>
      <c r="X74" s="46"/>
      <c r="AA74" s="47"/>
      <c r="AB74" s="47"/>
      <c r="AC74" s="47"/>
      <c r="AD74" s="47"/>
      <c r="AE74" s="47"/>
      <c r="AF74" s="47"/>
      <c r="AG74" s="47"/>
      <c r="AH74" s="47"/>
      <c r="AI74" s="47"/>
      <c r="AJ74" s="47"/>
      <c r="AK74" s="47"/>
    </row>
    <row r="75" spans="2:37" x14ac:dyDescent="0.35">
      <c r="B75" t="s">
        <v>112</v>
      </c>
      <c r="C75" s="74">
        <v>1</v>
      </c>
      <c r="D75" s="74">
        <v>1</v>
      </c>
      <c r="E75" s="74">
        <v>1.01</v>
      </c>
      <c r="F75" s="74">
        <v>1.01</v>
      </c>
      <c r="G75" s="74">
        <v>1.0900000000000001</v>
      </c>
      <c r="H75" s="74">
        <v>1.1100000000000001</v>
      </c>
      <c r="I75" s="74">
        <v>1.1299999999999999</v>
      </c>
      <c r="J75" s="74">
        <v>1.1399999999999999</v>
      </c>
      <c r="K75" s="74">
        <v>1.1399999999999999</v>
      </c>
      <c r="L75" s="74">
        <v>1.1399999999999999</v>
      </c>
      <c r="M75" s="74">
        <v>1.1499999999999999</v>
      </c>
      <c r="N75" s="46"/>
      <c r="O75" s="46"/>
      <c r="P75" s="46"/>
      <c r="Q75" s="46"/>
      <c r="R75" s="46"/>
      <c r="S75" s="46"/>
      <c r="T75" s="46"/>
      <c r="U75" s="46"/>
      <c r="V75" s="46"/>
      <c r="W75" s="46"/>
      <c r="X75" s="46"/>
      <c r="AA75" s="47"/>
      <c r="AB75" s="47"/>
      <c r="AC75" s="47"/>
      <c r="AD75" s="47"/>
      <c r="AE75" s="47"/>
      <c r="AF75" s="47"/>
      <c r="AG75" s="47"/>
      <c r="AH75" s="47"/>
      <c r="AI75" s="47"/>
      <c r="AJ75" s="47"/>
      <c r="AK75" s="47"/>
    </row>
    <row r="76" spans="2:37" x14ac:dyDescent="0.35">
      <c r="B76" t="s">
        <v>113</v>
      </c>
      <c r="C76" s="73">
        <v>0.98</v>
      </c>
      <c r="D76" s="73">
        <v>0.97</v>
      </c>
      <c r="E76" s="73">
        <v>0.97</v>
      </c>
      <c r="F76" s="73">
        <v>0.97</v>
      </c>
      <c r="G76" s="73">
        <v>0.93</v>
      </c>
      <c r="H76" s="73">
        <v>0.92</v>
      </c>
      <c r="I76" s="73">
        <v>0.9</v>
      </c>
      <c r="J76" s="73">
        <v>0.9</v>
      </c>
      <c r="K76" s="73">
        <v>0.9</v>
      </c>
      <c r="L76" s="73">
        <v>0.89</v>
      </c>
      <c r="M76" s="73">
        <v>0.89</v>
      </c>
      <c r="N76" s="46"/>
      <c r="O76" s="46"/>
      <c r="P76" s="46"/>
      <c r="Q76" s="46"/>
      <c r="R76" s="46"/>
      <c r="S76" s="46"/>
      <c r="T76" s="46"/>
      <c r="U76" s="46"/>
      <c r="V76" s="46"/>
      <c r="W76" s="46"/>
      <c r="X76" s="46"/>
      <c r="AA76" s="47"/>
      <c r="AB76" s="47"/>
      <c r="AC76" s="47"/>
      <c r="AD76" s="47"/>
      <c r="AE76" s="47"/>
      <c r="AF76" s="47"/>
      <c r="AG76" s="47"/>
      <c r="AH76" s="47"/>
      <c r="AI76" s="47"/>
      <c r="AJ76" s="47"/>
      <c r="AK76" s="47"/>
    </row>
    <row r="77" spans="2:37" x14ac:dyDescent="0.35">
      <c r="B77" t="s">
        <v>114</v>
      </c>
      <c r="C77" s="73">
        <v>0.97</v>
      </c>
      <c r="D77" s="73">
        <v>0.97</v>
      </c>
      <c r="E77" s="73">
        <v>0.96</v>
      </c>
      <c r="F77" s="73">
        <v>0.96</v>
      </c>
      <c r="G77" s="73">
        <v>0.89</v>
      </c>
      <c r="H77" s="73">
        <v>0.88</v>
      </c>
      <c r="I77" s="73">
        <v>0.85</v>
      </c>
      <c r="J77" s="73">
        <v>0.84</v>
      </c>
      <c r="K77" s="73">
        <v>0.84</v>
      </c>
      <c r="L77" s="73">
        <v>0.84</v>
      </c>
      <c r="M77" s="73">
        <v>0.83</v>
      </c>
      <c r="N77" s="46"/>
      <c r="O77" s="46"/>
      <c r="P77" s="46"/>
      <c r="Q77" s="46"/>
      <c r="R77" s="46"/>
      <c r="S77" s="46"/>
      <c r="T77" s="46"/>
      <c r="U77" s="46"/>
      <c r="V77" s="46"/>
      <c r="W77" s="46"/>
      <c r="X77" s="46"/>
      <c r="AA77" s="47"/>
      <c r="AB77" s="47"/>
      <c r="AC77" s="47"/>
      <c r="AD77" s="47"/>
      <c r="AE77" s="47"/>
      <c r="AF77" s="47"/>
      <c r="AG77" s="47"/>
      <c r="AH77" s="47"/>
      <c r="AI77" s="47"/>
      <c r="AJ77" s="47"/>
      <c r="AK77" s="47"/>
    </row>
    <row r="78" spans="2:37" x14ac:dyDescent="0.35">
      <c r="B78" t="s">
        <v>115</v>
      </c>
      <c r="C78" s="73">
        <v>0.97</v>
      </c>
      <c r="D78" s="73">
        <v>0.97</v>
      </c>
      <c r="E78" s="73">
        <v>0.97</v>
      </c>
      <c r="F78" s="73">
        <v>0.97</v>
      </c>
      <c r="G78" s="73">
        <v>0.92</v>
      </c>
      <c r="H78" s="73">
        <v>0.91</v>
      </c>
      <c r="I78" s="73">
        <v>0.89</v>
      </c>
      <c r="J78" s="73">
        <v>0.88</v>
      </c>
      <c r="K78" s="73">
        <v>0.88</v>
      </c>
      <c r="L78" s="73">
        <v>0.88</v>
      </c>
      <c r="M78" s="73">
        <v>0.87</v>
      </c>
      <c r="N78" s="46"/>
      <c r="O78" s="46"/>
      <c r="P78" s="46"/>
      <c r="Q78" s="46"/>
      <c r="R78" s="46"/>
      <c r="S78" s="46"/>
      <c r="T78" s="46"/>
      <c r="U78" s="46"/>
      <c r="V78" s="46"/>
      <c r="W78" s="46"/>
      <c r="X78" s="46"/>
      <c r="AA78" s="47"/>
      <c r="AB78" s="47"/>
      <c r="AC78" s="47"/>
      <c r="AD78" s="47"/>
      <c r="AE78" s="47"/>
      <c r="AF78" s="47"/>
      <c r="AG78" s="47"/>
      <c r="AH78" s="47"/>
      <c r="AI78" s="47"/>
      <c r="AJ78" s="47"/>
      <c r="AK78" s="47"/>
    </row>
    <row r="79" spans="2:37" x14ac:dyDescent="0.35">
      <c r="B79" t="s">
        <v>116</v>
      </c>
      <c r="C79" s="73">
        <v>0.98</v>
      </c>
      <c r="D79" s="73">
        <v>0.98</v>
      </c>
      <c r="E79" s="73">
        <v>0.97</v>
      </c>
      <c r="F79" s="73">
        <v>0.97</v>
      </c>
      <c r="G79" s="73">
        <v>0.95</v>
      </c>
      <c r="H79" s="73">
        <v>0.94</v>
      </c>
      <c r="I79" s="73">
        <v>0.93</v>
      </c>
      <c r="J79" s="73">
        <v>0.92</v>
      </c>
      <c r="K79" s="73">
        <v>0.92</v>
      </c>
      <c r="L79" s="73">
        <v>0.92</v>
      </c>
      <c r="M79" s="73">
        <v>0.92</v>
      </c>
      <c r="N79" s="46"/>
      <c r="O79" s="46"/>
      <c r="P79" s="46"/>
      <c r="Q79" s="46"/>
      <c r="R79" s="46"/>
      <c r="S79" s="46"/>
      <c r="T79" s="46"/>
      <c r="U79" s="46"/>
      <c r="V79" s="46"/>
      <c r="W79" s="46"/>
      <c r="X79" s="46"/>
      <c r="AA79" s="47"/>
      <c r="AB79" s="47"/>
      <c r="AC79" s="47"/>
      <c r="AD79" s="47"/>
      <c r="AE79" s="47"/>
      <c r="AF79" s="47"/>
      <c r="AG79" s="47"/>
      <c r="AH79" s="47"/>
      <c r="AI79" s="47"/>
      <c r="AJ79" s="47"/>
      <c r="AK79" s="47"/>
    </row>
    <row r="80" spans="2:37" x14ac:dyDescent="0.35">
      <c r="B80" t="s">
        <v>117</v>
      </c>
      <c r="C80" s="73">
        <v>0.98</v>
      </c>
      <c r="D80" s="73">
        <v>0.98</v>
      </c>
      <c r="E80" s="73">
        <v>0.98</v>
      </c>
      <c r="F80" s="73">
        <v>0.98</v>
      </c>
      <c r="G80" s="73">
        <v>0.98</v>
      </c>
      <c r="H80" s="73">
        <v>0.98</v>
      </c>
      <c r="I80" s="73">
        <v>0.97</v>
      </c>
      <c r="J80" s="73">
        <v>0.97</v>
      </c>
      <c r="K80" s="73">
        <v>0.97</v>
      </c>
      <c r="L80" s="73">
        <v>0.97</v>
      </c>
      <c r="M80" s="73">
        <v>0.97</v>
      </c>
      <c r="N80" s="46"/>
      <c r="O80" s="46"/>
      <c r="P80" s="46"/>
      <c r="Q80" s="46"/>
      <c r="R80" s="46"/>
      <c r="S80" s="46"/>
      <c r="T80" s="46"/>
      <c r="U80" s="46"/>
      <c r="V80" s="46"/>
      <c r="W80" s="46"/>
      <c r="X80" s="46"/>
      <c r="AA80" s="47"/>
      <c r="AB80" s="47"/>
      <c r="AC80" s="47"/>
      <c r="AD80" s="47"/>
      <c r="AE80" s="47"/>
      <c r="AF80" s="47"/>
      <c r="AG80" s="47"/>
      <c r="AH80" s="47"/>
      <c r="AI80" s="47"/>
      <c r="AJ80" s="47"/>
      <c r="AK80" s="47"/>
    </row>
    <row r="81" spans="2:37" x14ac:dyDescent="0.35">
      <c r="B81" t="s">
        <v>118</v>
      </c>
      <c r="C81" s="73">
        <v>0.98</v>
      </c>
      <c r="D81" s="73">
        <v>0.97</v>
      </c>
      <c r="E81" s="73">
        <v>0.97</v>
      </c>
      <c r="F81" s="73">
        <v>0.97</v>
      </c>
      <c r="G81" s="73">
        <v>0.93</v>
      </c>
      <c r="H81" s="73">
        <v>0.92</v>
      </c>
      <c r="I81" s="73">
        <v>0.9</v>
      </c>
      <c r="J81" s="73">
        <v>0.9</v>
      </c>
      <c r="K81" s="73">
        <v>0.9</v>
      </c>
      <c r="L81" s="73">
        <v>0.89</v>
      </c>
      <c r="M81" s="73">
        <v>0.89</v>
      </c>
      <c r="N81" s="46"/>
      <c r="O81" s="46"/>
      <c r="P81" s="46"/>
      <c r="Q81" s="46"/>
      <c r="R81" s="46"/>
      <c r="S81" s="46"/>
      <c r="T81" s="46"/>
      <c r="U81" s="46"/>
      <c r="V81" s="46"/>
      <c r="W81" s="46"/>
      <c r="X81" s="46"/>
      <c r="AA81" s="47"/>
      <c r="AB81" s="47"/>
      <c r="AC81" s="47"/>
      <c r="AD81" s="47"/>
      <c r="AE81" s="47"/>
      <c r="AF81" s="47"/>
      <c r="AG81" s="47"/>
      <c r="AH81" s="47"/>
      <c r="AI81" s="47"/>
      <c r="AJ81" s="47"/>
      <c r="AK81" s="47"/>
    </row>
    <row r="82" spans="2:37" x14ac:dyDescent="0.35">
      <c r="B82" t="s">
        <v>119</v>
      </c>
      <c r="C82" s="73">
        <v>1.01</v>
      </c>
      <c r="D82" s="73">
        <v>1.01</v>
      </c>
      <c r="E82" s="73">
        <v>1.01</v>
      </c>
      <c r="F82" s="73">
        <v>1</v>
      </c>
      <c r="G82" s="73">
        <v>0.9</v>
      </c>
      <c r="H82" s="73">
        <v>0.88</v>
      </c>
      <c r="I82" s="73">
        <v>0.85</v>
      </c>
      <c r="J82" s="73">
        <v>0.84</v>
      </c>
      <c r="K82" s="73">
        <v>0.84</v>
      </c>
      <c r="L82" s="73">
        <v>0.83</v>
      </c>
      <c r="M82" s="73">
        <v>0.83</v>
      </c>
      <c r="N82" s="46"/>
      <c r="O82" s="46"/>
      <c r="P82" s="46"/>
      <c r="Q82" s="46"/>
      <c r="R82" s="46"/>
      <c r="S82" s="46"/>
      <c r="T82" s="46"/>
      <c r="U82" s="46"/>
      <c r="V82" s="46"/>
      <c r="W82" s="46"/>
      <c r="X82" s="46"/>
      <c r="AA82" s="47"/>
      <c r="AB82" s="47"/>
      <c r="AC82" s="47"/>
      <c r="AD82" s="47"/>
      <c r="AE82" s="47"/>
      <c r="AF82" s="47"/>
      <c r="AG82" s="47"/>
      <c r="AH82" s="47"/>
      <c r="AI82" s="47"/>
      <c r="AJ82" s="47"/>
      <c r="AK82" s="47"/>
    </row>
    <row r="83" spans="2:37" x14ac:dyDescent="0.35">
      <c r="B83" t="s">
        <v>120</v>
      </c>
      <c r="C83" s="73">
        <v>0.98</v>
      </c>
      <c r="D83" s="73">
        <v>0.97</v>
      </c>
      <c r="E83" s="73">
        <v>0.96</v>
      </c>
      <c r="F83" s="73">
        <v>0.96</v>
      </c>
      <c r="G83" s="73">
        <v>0.88</v>
      </c>
      <c r="H83" s="73">
        <v>0.86</v>
      </c>
      <c r="I83" s="73">
        <v>0.83</v>
      </c>
      <c r="J83" s="73">
        <v>0.83</v>
      </c>
      <c r="K83" s="73">
        <v>0.83</v>
      </c>
      <c r="L83" s="73">
        <v>0.82</v>
      </c>
      <c r="M83" s="73">
        <v>0.81</v>
      </c>
      <c r="N83" s="46"/>
      <c r="O83" s="46"/>
      <c r="P83" s="46"/>
      <c r="Q83" s="46"/>
      <c r="R83" s="46"/>
      <c r="S83" s="46"/>
      <c r="T83" s="46"/>
      <c r="U83" s="46"/>
      <c r="V83" s="46"/>
      <c r="W83" s="46"/>
      <c r="X83" s="46"/>
      <c r="AA83" s="47"/>
      <c r="AB83" s="47"/>
      <c r="AC83" s="47"/>
      <c r="AD83" s="47"/>
      <c r="AE83" s="47"/>
      <c r="AF83" s="47"/>
      <c r="AG83" s="47"/>
      <c r="AH83" s="47"/>
      <c r="AI83" s="47"/>
      <c r="AJ83" s="47"/>
      <c r="AK83" s="47"/>
    </row>
    <row r="84" spans="2:37" x14ac:dyDescent="0.35">
      <c r="B84" t="s">
        <v>121</v>
      </c>
      <c r="C84" s="73">
        <v>0.99</v>
      </c>
      <c r="D84" s="73">
        <v>0.99</v>
      </c>
      <c r="E84" s="73">
        <v>0.98</v>
      </c>
      <c r="F84" s="73">
        <v>0.98</v>
      </c>
      <c r="G84" s="73">
        <v>0.9</v>
      </c>
      <c r="H84" s="73">
        <v>0.88</v>
      </c>
      <c r="I84" s="73">
        <v>0.86</v>
      </c>
      <c r="J84" s="73">
        <v>0.85</v>
      </c>
      <c r="K84" s="73">
        <v>0.85</v>
      </c>
      <c r="L84" s="73">
        <v>0.84</v>
      </c>
      <c r="M84" s="73">
        <v>0.84</v>
      </c>
      <c r="N84" s="46"/>
      <c r="O84" s="46"/>
      <c r="P84" s="46"/>
      <c r="Q84" s="46"/>
      <c r="R84" s="46"/>
      <c r="S84" s="46"/>
      <c r="T84" s="46"/>
      <c r="U84" s="46"/>
      <c r="V84" s="46"/>
      <c r="W84" s="46"/>
      <c r="X84" s="46"/>
      <c r="AA84" s="47"/>
      <c r="AB84" s="47"/>
      <c r="AC84" s="47"/>
      <c r="AD84" s="47"/>
      <c r="AE84" s="47"/>
      <c r="AF84" s="47"/>
      <c r="AG84" s="47"/>
      <c r="AH84" s="47"/>
      <c r="AI84" s="47"/>
      <c r="AJ84" s="47"/>
      <c r="AK84" s="47"/>
    </row>
    <row r="85" spans="2:37" x14ac:dyDescent="0.35">
      <c r="B85" t="s">
        <v>122</v>
      </c>
      <c r="C85" s="73">
        <v>1.23</v>
      </c>
      <c r="D85" s="73">
        <v>1.23</v>
      </c>
      <c r="E85" s="73">
        <v>1.27</v>
      </c>
      <c r="F85" s="73">
        <v>1.23</v>
      </c>
      <c r="G85" s="73">
        <v>1.0900000000000001</v>
      </c>
      <c r="H85" s="73">
        <v>1.08</v>
      </c>
      <c r="I85" s="73">
        <v>1.06</v>
      </c>
      <c r="J85" s="73">
        <v>1.04</v>
      </c>
      <c r="K85" s="73">
        <v>1.05</v>
      </c>
      <c r="L85" s="73">
        <v>1.06</v>
      </c>
      <c r="M85" s="73">
        <v>1.07</v>
      </c>
      <c r="N85" s="46"/>
      <c r="O85" s="46"/>
      <c r="P85" s="46"/>
      <c r="Q85" s="46"/>
      <c r="R85" s="46"/>
      <c r="S85" s="46"/>
      <c r="T85" s="46"/>
      <c r="U85" s="46"/>
      <c r="V85" s="46"/>
      <c r="W85" s="46"/>
      <c r="X85" s="46"/>
      <c r="AA85" s="47"/>
      <c r="AB85" s="47"/>
      <c r="AC85" s="47"/>
      <c r="AD85" s="47"/>
      <c r="AE85" s="47"/>
      <c r="AF85" s="47"/>
      <c r="AG85" s="47"/>
      <c r="AH85" s="47"/>
      <c r="AI85" s="47"/>
      <c r="AJ85" s="47"/>
      <c r="AK85" s="47"/>
    </row>
    <row r="86" spans="2:37" x14ac:dyDescent="0.35">
      <c r="B86" t="s">
        <v>123</v>
      </c>
      <c r="C86" s="73">
        <v>1.04</v>
      </c>
      <c r="D86" s="73">
        <v>1.03</v>
      </c>
      <c r="E86" s="73">
        <v>1.04</v>
      </c>
      <c r="F86" s="73">
        <v>1.03</v>
      </c>
      <c r="G86" s="73">
        <v>0.95</v>
      </c>
      <c r="H86" s="73">
        <v>0.93</v>
      </c>
      <c r="I86" s="73">
        <v>0.91</v>
      </c>
      <c r="J86" s="73">
        <v>0.9</v>
      </c>
      <c r="K86" s="73">
        <v>0.9</v>
      </c>
      <c r="L86" s="73">
        <v>0.89</v>
      </c>
      <c r="M86" s="73">
        <v>0.9</v>
      </c>
      <c r="N86" s="46"/>
      <c r="O86" s="46"/>
      <c r="P86" s="46"/>
      <c r="Q86" s="46"/>
      <c r="R86" s="46"/>
      <c r="S86" s="46"/>
      <c r="T86" s="46"/>
      <c r="U86" s="46"/>
      <c r="V86" s="46"/>
      <c r="W86" s="46"/>
      <c r="X86" s="46"/>
      <c r="AA86" s="47"/>
      <c r="AB86" s="47"/>
      <c r="AC86" s="47"/>
      <c r="AD86" s="47"/>
      <c r="AE86" s="47"/>
      <c r="AF86" s="47"/>
      <c r="AG86" s="47"/>
      <c r="AH86" s="47"/>
      <c r="AI86" s="47"/>
      <c r="AJ86" s="47"/>
      <c r="AK86" s="47"/>
    </row>
    <row r="87" spans="2:37" x14ac:dyDescent="0.35">
      <c r="B87" t="s">
        <v>124</v>
      </c>
      <c r="C87" s="73">
        <v>1.07</v>
      </c>
      <c r="D87" s="73">
        <v>1.08</v>
      </c>
      <c r="E87" s="73">
        <v>1.0900000000000001</v>
      </c>
      <c r="F87" s="73">
        <v>1.0900000000000001</v>
      </c>
      <c r="G87" s="73">
        <v>1.17</v>
      </c>
      <c r="H87" s="73">
        <v>1.2</v>
      </c>
      <c r="I87" s="73">
        <v>1.24</v>
      </c>
      <c r="J87" s="73">
        <v>1.24</v>
      </c>
      <c r="K87" s="73">
        <v>1.25</v>
      </c>
      <c r="L87" s="73">
        <v>1.26</v>
      </c>
      <c r="M87" s="73">
        <v>1.27</v>
      </c>
      <c r="N87" s="46"/>
      <c r="O87" s="46"/>
      <c r="P87" s="46"/>
      <c r="Q87" s="46"/>
      <c r="R87" s="46"/>
      <c r="S87" s="46"/>
      <c r="T87" s="46"/>
      <c r="U87" s="46"/>
      <c r="V87" s="46"/>
      <c r="W87" s="46"/>
      <c r="X87" s="46"/>
      <c r="AA87" s="47"/>
      <c r="AB87" s="47"/>
      <c r="AC87" s="47"/>
      <c r="AD87" s="47"/>
      <c r="AE87" s="47"/>
      <c r="AF87" s="47"/>
      <c r="AG87" s="47"/>
      <c r="AH87" s="47"/>
      <c r="AI87" s="47"/>
      <c r="AJ87" s="47"/>
      <c r="AK87" s="47"/>
    </row>
    <row r="88" spans="2:37" x14ac:dyDescent="0.35">
      <c r="B88" t="s">
        <v>125</v>
      </c>
      <c r="C88" s="73">
        <v>1.04</v>
      </c>
      <c r="D88" s="73">
        <v>1.04</v>
      </c>
      <c r="E88" s="73">
        <v>1.04</v>
      </c>
      <c r="F88" s="73">
        <v>1.04</v>
      </c>
      <c r="G88" s="73">
        <v>0.97</v>
      </c>
      <c r="H88" s="73">
        <v>0.96</v>
      </c>
      <c r="I88" s="73">
        <v>0.94</v>
      </c>
      <c r="J88" s="73">
        <v>0.93</v>
      </c>
      <c r="K88" s="73">
        <v>0.93</v>
      </c>
      <c r="L88" s="73">
        <v>0.93</v>
      </c>
      <c r="M88" s="73">
        <v>0.93</v>
      </c>
      <c r="N88" s="46"/>
      <c r="O88" s="46"/>
      <c r="P88" s="46"/>
      <c r="Q88" s="46"/>
      <c r="R88" s="46"/>
      <c r="S88" s="46"/>
      <c r="T88" s="46"/>
      <c r="U88" s="46"/>
      <c r="V88" s="46"/>
      <c r="W88" s="46"/>
      <c r="X88" s="46"/>
      <c r="AA88" s="47"/>
      <c r="AB88" s="47"/>
      <c r="AC88" s="47"/>
      <c r="AD88" s="47"/>
      <c r="AE88" s="47"/>
      <c r="AF88" s="47"/>
      <c r="AG88" s="47"/>
      <c r="AH88" s="47"/>
      <c r="AI88" s="47"/>
      <c r="AJ88" s="47"/>
      <c r="AK88" s="47"/>
    </row>
    <row r="89" spans="2:37" x14ac:dyDescent="0.35">
      <c r="B89" t="s">
        <v>126</v>
      </c>
      <c r="C89" s="73">
        <v>1.05</v>
      </c>
      <c r="D89" s="73">
        <v>1.05</v>
      </c>
      <c r="E89" s="73">
        <v>1.05</v>
      </c>
      <c r="F89" s="73">
        <v>1.05</v>
      </c>
      <c r="G89" s="73">
        <v>1.01</v>
      </c>
      <c r="H89" s="73">
        <v>1</v>
      </c>
      <c r="I89" s="73">
        <v>1</v>
      </c>
      <c r="J89" s="73">
        <v>0.99</v>
      </c>
      <c r="K89" s="73">
        <v>1</v>
      </c>
      <c r="L89" s="73">
        <v>1</v>
      </c>
      <c r="M89" s="73">
        <v>1</v>
      </c>
      <c r="N89" s="46"/>
      <c r="O89" s="46"/>
      <c r="P89" s="46"/>
      <c r="Q89" s="46"/>
      <c r="R89" s="46"/>
      <c r="S89" s="46"/>
      <c r="T89" s="46"/>
      <c r="U89" s="46"/>
      <c r="V89" s="46"/>
      <c r="W89" s="46"/>
      <c r="X89" s="46"/>
      <c r="AA89" s="47"/>
      <c r="AB89" s="47"/>
      <c r="AC89" s="47"/>
      <c r="AD89" s="47"/>
      <c r="AE89" s="47"/>
      <c r="AF89" s="47"/>
      <c r="AG89" s="47"/>
      <c r="AH89" s="47"/>
      <c r="AI89" s="47"/>
      <c r="AJ89" s="47"/>
      <c r="AK89" s="47"/>
    </row>
    <row r="90" spans="2:37" x14ac:dyDescent="0.35">
      <c r="B90" t="s">
        <v>127</v>
      </c>
      <c r="C90" s="73">
        <v>1.19</v>
      </c>
      <c r="D90" s="73">
        <v>1.19</v>
      </c>
      <c r="E90" s="73">
        <v>1.22</v>
      </c>
      <c r="F90" s="73">
        <v>1.2</v>
      </c>
      <c r="G90" s="73">
        <v>1.0900000000000001</v>
      </c>
      <c r="H90" s="73">
        <v>1.0900000000000001</v>
      </c>
      <c r="I90" s="73">
        <v>1.08</v>
      </c>
      <c r="J90" s="73">
        <v>1.06</v>
      </c>
      <c r="K90" s="73">
        <v>1.07</v>
      </c>
      <c r="L90" s="73">
        <v>1.08</v>
      </c>
      <c r="M90" s="73">
        <v>1.0900000000000001</v>
      </c>
      <c r="N90" s="46"/>
      <c r="O90" s="46"/>
      <c r="P90" s="46"/>
      <c r="Q90" s="46"/>
      <c r="R90" s="46"/>
      <c r="S90" s="46"/>
      <c r="T90" s="46"/>
      <c r="U90" s="46"/>
      <c r="V90" s="46"/>
      <c r="W90" s="46"/>
      <c r="X90" s="46"/>
      <c r="AA90" s="47"/>
      <c r="AB90" s="47"/>
      <c r="AC90" s="47"/>
      <c r="AD90" s="47"/>
      <c r="AE90" s="47"/>
      <c r="AF90" s="47"/>
      <c r="AG90" s="47"/>
      <c r="AH90" s="47"/>
      <c r="AI90" s="47"/>
      <c r="AJ90" s="47"/>
      <c r="AK90" s="47"/>
    </row>
    <row r="91" spans="2:37" x14ac:dyDescent="0.35">
      <c r="B91" t="s">
        <v>128</v>
      </c>
      <c r="C91" s="73">
        <v>1.1000000000000001</v>
      </c>
      <c r="D91" s="73">
        <v>1.1000000000000001</v>
      </c>
      <c r="E91" s="73">
        <v>1.1100000000000001</v>
      </c>
      <c r="F91" s="73">
        <v>1.1000000000000001</v>
      </c>
      <c r="G91" s="73">
        <v>1.03</v>
      </c>
      <c r="H91" s="73">
        <v>1.03</v>
      </c>
      <c r="I91" s="73">
        <v>1.02</v>
      </c>
      <c r="J91" s="73">
        <v>1.01</v>
      </c>
      <c r="K91" s="73">
        <v>1.02</v>
      </c>
      <c r="L91" s="73">
        <v>1.02</v>
      </c>
      <c r="M91" s="73">
        <v>1.02</v>
      </c>
      <c r="N91" s="46"/>
      <c r="O91" s="46"/>
      <c r="P91" s="46"/>
      <c r="Q91" s="46"/>
      <c r="R91" s="46"/>
      <c r="S91" s="46"/>
      <c r="T91" s="46"/>
      <c r="U91" s="46"/>
      <c r="V91" s="46"/>
      <c r="W91" s="46"/>
      <c r="X91" s="46"/>
      <c r="AA91" s="47"/>
      <c r="AB91" s="47"/>
      <c r="AC91" s="47"/>
      <c r="AD91" s="47"/>
      <c r="AE91" s="47"/>
      <c r="AF91" s="47"/>
      <c r="AG91" s="47"/>
      <c r="AH91" s="47"/>
      <c r="AI91" s="47"/>
      <c r="AJ91" s="47"/>
      <c r="AK91" s="47"/>
    </row>
    <row r="92" spans="2:37" x14ac:dyDescent="0.35">
      <c r="B92" t="s">
        <v>179</v>
      </c>
      <c r="C92" s="73">
        <v>1.65</v>
      </c>
      <c r="D92" s="73">
        <v>1.65</v>
      </c>
      <c r="E92" s="73">
        <v>1.76</v>
      </c>
      <c r="F92" s="73">
        <v>1.67</v>
      </c>
      <c r="G92" s="73">
        <v>1.39</v>
      </c>
      <c r="H92" s="73">
        <v>1.39</v>
      </c>
      <c r="I92" s="73">
        <v>1.38</v>
      </c>
      <c r="J92" s="73">
        <v>1.34</v>
      </c>
      <c r="K92" s="73">
        <v>1.37</v>
      </c>
      <c r="L92" s="73">
        <v>1.39</v>
      </c>
      <c r="M92" s="73">
        <v>1.43</v>
      </c>
      <c r="N92" s="46"/>
      <c r="O92" s="46"/>
      <c r="P92" s="46"/>
      <c r="Q92" s="46"/>
      <c r="R92" s="46"/>
      <c r="S92" s="46"/>
      <c r="T92" s="46"/>
      <c r="U92" s="46"/>
      <c r="V92" s="46"/>
      <c r="W92" s="46"/>
      <c r="X92" s="46"/>
      <c r="AA92" s="47"/>
      <c r="AB92" s="47"/>
      <c r="AC92" s="47"/>
      <c r="AD92" s="47"/>
      <c r="AE92" s="47"/>
      <c r="AF92" s="47"/>
      <c r="AG92" s="47"/>
      <c r="AH92" s="47"/>
      <c r="AI92" s="47"/>
      <c r="AJ92" s="47"/>
      <c r="AK92" s="47"/>
    </row>
    <row r="93" spans="2:37" x14ac:dyDescent="0.35">
      <c r="B93" t="s">
        <v>180</v>
      </c>
      <c r="C93" s="73">
        <v>1.66</v>
      </c>
      <c r="D93" s="73">
        <v>1.66</v>
      </c>
      <c r="E93" s="73">
        <v>1.77</v>
      </c>
      <c r="F93" s="73">
        <v>1.68</v>
      </c>
      <c r="G93" s="73">
        <v>1.42</v>
      </c>
      <c r="H93" s="73">
        <v>1.42</v>
      </c>
      <c r="I93" s="73">
        <v>1.42</v>
      </c>
      <c r="J93" s="73">
        <v>1.37</v>
      </c>
      <c r="K93" s="73">
        <v>1.41</v>
      </c>
      <c r="L93" s="73">
        <v>1.43</v>
      </c>
      <c r="M93" s="73">
        <v>1.47</v>
      </c>
      <c r="N93" s="46"/>
      <c r="O93" s="46"/>
      <c r="P93" s="46"/>
      <c r="Q93" s="46"/>
      <c r="R93" s="46"/>
      <c r="S93" s="46"/>
      <c r="T93" s="46"/>
      <c r="U93" s="46"/>
      <c r="V93" s="46"/>
      <c r="W93" s="46"/>
      <c r="X93" s="46"/>
      <c r="AA93" s="47"/>
      <c r="AB93" s="47"/>
      <c r="AC93" s="47"/>
      <c r="AD93" s="47"/>
      <c r="AE93" s="47"/>
      <c r="AF93" s="47"/>
      <c r="AG93" s="47"/>
      <c r="AH93" s="47"/>
      <c r="AI93" s="47"/>
      <c r="AJ93" s="47"/>
      <c r="AK93" s="47"/>
    </row>
    <row r="94" spans="2:37" x14ac:dyDescent="0.35">
      <c r="B94" t="s">
        <v>129</v>
      </c>
      <c r="C94" s="73">
        <v>1.18</v>
      </c>
      <c r="D94" s="73">
        <v>1.17</v>
      </c>
      <c r="E94" s="73">
        <v>1.2</v>
      </c>
      <c r="F94" s="73">
        <v>1.17</v>
      </c>
      <c r="G94" s="73">
        <v>1.03</v>
      </c>
      <c r="H94" s="73">
        <v>1.01</v>
      </c>
      <c r="I94" s="73">
        <v>0.99</v>
      </c>
      <c r="J94" s="73">
        <v>0.97</v>
      </c>
      <c r="K94" s="73">
        <v>0.98</v>
      </c>
      <c r="L94" s="73">
        <v>0.98</v>
      </c>
      <c r="M94" s="73">
        <v>0.99</v>
      </c>
    </row>
  </sheetData>
  <sheetProtection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heetViews>
  <sheetFormatPr defaultColWidth="0" defaultRowHeight="14.25" customHeight="1" zeroHeight="1" x14ac:dyDescent="0.35"/>
  <cols>
    <col min="1" max="1" width="3" style="1" customWidth="1"/>
    <col min="2" max="2" width="4.1796875" style="1" customWidth="1"/>
    <col min="3" max="3" width="42.453125" style="1" customWidth="1"/>
    <col min="4" max="4" width="10.45312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8" customFormat="1" ht="21" customHeight="1" x14ac:dyDescent="0.5">
      <c r="A1" s="9" t="s">
        <v>130</v>
      </c>
      <c r="C1" s="12"/>
      <c r="D1" s="12"/>
      <c r="E1" s="12"/>
      <c r="F1" s="12"/>
      <c r="G1" s="12"/>
      <c r="H1" s="12"/>
      <c r="I1" s="12"/>
    </row>
    <row r="2" spans="1:9" s="8" customFormat="1" ht="13.5" customHeight="1" x14ac:dyDescent="0.35">
      <c r="A2" s="12"/>
      <c r="B2" s="12"/>
      <c r="C2" s="12"/>
      <c r="D2" s="12"/>
      <c r="E2" s="12"/>
      <c r="F2" s="12"/>
      <c r="G2" s="12"/>
      <c r="H2" s="12"/>
      <c r="I2" s="12"/>
    </row>
    <row r="3" spans="1:9" ht="14.25" customHeight="1" x14ac:dyDescent="0.35"/>
    <row r="4" spans="1:9" ht="58" x14ac:dyDescent="0.35">
      <c r="C4" s="35" t="s">
        <v>131</v>
      </c>
      <c r="D4" s="38" t="s">
        <v>132</v>
      </c>
      <c r="E4" s="38" t="s">
        <v>133</v>
      </c>
      <c r="F4" s="38" t="s">
        <v>134</v>
      </c>
      <c r="G4" s="38" t="s">
        <v>135</v>
      </c>
    </row>
    <row r="5" spans="1:9" ht="14.5" x14ac:dyDescent="0.35">
      <c r="C5" s="29"/>
      <c r="D5" s="37"/>
      <c r="E5" s="37"/>
      <c r="F5" s="37"/>
      <c r="G5" s="37"/>
      <c r="H5" s="16"/>
    </row>
    <row r="6" spans="1:9" ht="21" x14ac:dyDescent="0.45">
      <c r="C6" s="1" t="s">
        <v>136</v>
      </c>
      <c r="D6" s="40">
        <f>D31</f>
        <v>971.5</v>
      </c>
      <c r="E6" s="40">
        <f>E31</f>
        <v>732.3</v>
      </c>
      <c r="F6" s="40">
        <f>ROUND(D6*$H6,2)</f>
        <v>242.88</v>
      </c>
      <c r="G6" s="40">
        <f>ROUND(E6*$H6,2)</f>
        <v>183.08</v>
      </c>
      <c r="H6" s="36">
        <v>0.25</v>
      </c>
    </row>
    <row r="7" spans="1:9" ht="21" x14ac:dyDescent="0.45">
      <c r="C7" s="1" t="s">
        <v>137</v>
      </c>
      <c r="D7" s="40">
        <f>D32</f>
        <v>78.400000000000006</v>
      </c>
      <c r="E7" s="40">
        <f>E32</f>
        <v>59.1</v>
      </c>
      <c r="F7" s="40">
        <f>ROUND(D7*$H7,2)</f>
        <v>19.600000000000001</v>
      </c>
      <c r="G7" s="40">
        <f t="shared" ref="G7:G9" si="0">ROUND(E7*$H7,2)</f>
        <v>14.78</v>
      </c>
      <c r="H7" s="36">
        <v>0.25</v>
      </c>
    </row>
    <row r="8" spans="1:9" ht="21" x14ac:dyDescent="0.45">
      <c r="C8" s="1" t="s">
        <v>138</v>
      </c>
      <c r="D8" s="41">
        <f>D43</f>
        <v>157.19999999999999</v>
      </c>
      <c r="E8" s="41">
        <f>E43</f>
        <v>74</v>
      </c>
      <c r="F8" s="40">
        <f>ROUND(D8*$H8,2)</f>
        <v>157.19999999999999</v>
      </c>
      <c r="G8" s="40">
        <f t="shared" si="0"/>
        <v>74</v>
      </c>
      <c r="H8" s="36">
        <v>1</v>
      </c>
    </row>
    <row r="9" spans="1:9" ht="21" x14ac:dyDescent="0.45">
      <c r="C9" s="7" t="s">
        <v>139</v>
      </c>
      <c r="D9" s="42">
        <f>D33</f>
        <v>14.1</v>
      </c>
      <c r="E9" s="42">
        <f>E33</f>
        <v>10.6</v>
      </c>
      <c r="F9" s="42">
        <f t="shared" ref="F9" si="1">ROUND(D9*$H9,2)</f>
        <v>0</v>
      </c>
      <c r="G9" s="42">
        <f t="shared" si="0"/>
        <v>0</v>
      </c>
      <c r="H9" s="36">
        <v>0</v>
      </c>
    </row>
    <row r="10" spans="1:9" ht="18.75" customHeight="1" x14ac:dyDescent="0.35">
      <c r="D10" s="15"/>
      <c r="E10" s="15" t="s">
        <v>140</v>
      </c>
      <c r="F10" s="43">
        <f>SUM(F6:F9)</f>
        <v>419.68</v>
      </c>
      <c r="G10" s="40">
        <f>SUM(G6:G9)</f>
        <v>271.86</v>
      </c>
    </row>
    <row r="11" spans="1:9" ht="18.75" customHeight="1" x14ac:dyDescent="0.35">
      <c r="C11" s="7"/>
      <c r="D11" s="14"/>
      <c r="E11" s="14" t="s">
        <v>20</v>
      </c>
      <c r="F11" s="42">
        <f>F10*26</f>
        <v>10911.68</v>
      </c>
      <c r="G11" s="42">
        <f>G10*26</f>
        <v>7068.3600000000006</v>
      </c>
    </row>
    <row r="12" spans="1:9" ht="18.75" customHeight="1" x14ac:dyDescent="0.35">
      <c r="D12" s="15"/>
      <c r="E12" s="15"/>
      <c r="F12" s="48"/>
      <c r="G12" s="15"/>
    </row>
    <row r="13" spans="1:9" ht="67.5" customHeight="1" x14ac:dyDescent="0.35">
      <c r="C13" s="35" t="s">
        <v>141</v>
      </c>
      <c r="D13" s="38" t="s">
        <v>132</v>
      </c>
      <c r="E13" s="38" t="s">
        <v>133</v>
      </c>
      <c r="F13" s="38" t="s">
        <v>142</v>
      </c>
      <c r="G13" s="38" t="s">
        <v>143</v>
      </c>
    </row>
    <row r="14" spans="1:9" ht="15" customHeight="1" x14ac:dyDescent="0.35">
      <c r="C14" s="29"/>
      <c r="D14" s="39"/>
      <c r="E14" s="39"/>
      <c r="F14" s="39"/>
      <c r="G14" s="39"/>
    </row>
    <row r="15" spans="1:9" ht="18.75" customHeight="1" x14ac:dyDescent="0.45">
      <c r="C15" s="1" t="s">
        <v>144</v>
      </c>
      <c r="D15" s="40">
        <f>D31</f>
        <v>971.5</v>
      </c>
      <c r="E15" s="40">
        <f>E31</f>
        <v>732.3</v>
      </c>
      <c r="F15" s="40">
        <f>ROUND(D15*$H15,2)</f>
        <v>485.75</v>
      </c>
      <c r="G15" s="40">
        <f>ROUND(E15*$H15,2)</f>
        <v>366.15</v>
      </c>
      <c r="H15" s="36">
        <v>0.5</v>
      </c>
    </row>
    <row r="16" spans="1:9" ht="20.25" customHeight="1" x14ac:dyDescent="0.45">
      <c r="C16" s="1" t="s">
        <v>137</v>
      </c>
      <c r="D16" s="40">
        <f>D32</f>
        <v>78.400000000000006</v>
      </c>
      <c r="E16" s="40">
        <f>E32</f>
        <v>59.1</v>
      </c>
      <c r="F16" s="40">
        <f>ROUND(D16*$H16,2)</f>
        <v>0</v>
      </c>
      <c r="G16" s="40">
        <f t="shared" ref="G16:G18" si="2">ROUND(E16*$H16,2)</f>
        <v>0</v>
      </c>
      <c r="H16" s="36">
        <v>0</v>
      </c>
    </row>
    <row r="17" spans="1:48" ht="18.75" customHeight="1" x14ac:dyDescent="0.45">
      <c r="C17" s="1" t="s">
        <v>138</v>
      </c>
      <c r="D17" s="41">
        <f>D43</f>
        <v>157.19999999999999</v>
      </c>
      <c r="E17" s="41">
        <f>E43</f>
        <v>74</v>
      </c>
      <c r="F17" s="40">
        <f t="shared" ref="F17:F18" si="3">ROUND(D17*$H17,2)</f>
        <v>0</v>
      </c>
      <c r="G17" s="40">
        <f t="shared" si="2"/>
        <v>0</v>
      </c>
      <c r="H17" s="36">
        <v>0</v>
      </c>
    </row>
    <row r="18" spans="1:48" ht="18.75" customHeight="1" x14ac:dyDescent="0.45">
      <c r="C18" s="7" t="s">
        <v>139</v>
      </c>
      <c r="D18" s="42">
        <f>D33</f>
        <v>14.1</v>
      </c>
      <c r="E18" s="42">
        <f>E33</f>
        <v>10.6</v>
      </c>
      <c r="F18" s="42">
        <f t="shared" si="3"/>
        <v>14.1</v>
      </c>
      <c r="G18" s="42">
        <f t="shared" si="2"/>
        <v>10.6</v>
      </c>
      <c r="H18" s="36">
        <v>1</v>
      </c>
    </row>
    <row r="19" spans="1:48" ht="18.75" customHeight="1" x14ac:dyDescent="0.35">
      <c r="D19" s="15"/>
      <c r="E19" s="15" t="s">
        <v>140</v>
      </c>
      <c r="F19" s="43">
        <f>SUM(F15:F18)</f>
        <v>499.85</v>
      </c>
      <c r="G19" s="40">
        <f>SUM(G15:G18)</f>
        <v>376.75</v>
      </c>
    </row>
    <row r="20" spans="1:48" ht="18.75" customHeight="1" x14ac:dyDescent="0.35">
      <c r="C20" s="7"/>
      <c r="D20" s="14"/>
      <c r="E20" s="14" t="s">
        <v>20</v>
      </c>
      <c r="F20" s="42">
        <f>F19*26</f>
        <v>12996.1</v>
      </c>
      <c r="G20" s="42">
        <f>G19*26</f>
        <v>9795.5</v>
      </c>
    </row>
    <row r="21" spans="1:48" ht="18.75" customHeight="1" x14ac:dyDescent="0.35">
      <c r="D21" s="15"/>
      <c r="E21" s="15"/>
      <c r="F21" s="15"/>
      <c r="G21" s="15"/>
    </row>
    <row r="22" spans="1:48" ht="14.5" x14ac:dyDescent="0.35">
      <c r="C22" s="18" t="s">
        <v>145</v>
      </c>
    </row>
    <row r="23" spans="1:48" ht="14.5" x14ac:dyDescent="0.35">
      <c r="C23" s="18" t="s">
        <v>146</v>
      </c>
      <c r="F23" s="16"/>
    </row>
    <row r="24" spans="1:48" ht="14.5" x14ac:dyDescent="0.35">
      <c r="C24" s="18" t="s">
        <v>147</v>
      </c>
      <c r="F24" s="16"/>
    </row>
    <row r="25" spans="1:48" ht="14.5" x14ac:dyDescent="0.35">
      <c r="C25" s="18" t="s">
        <v>148</v>
      </c>
      <c r="F25" s="16"/>
    </row>
    <row r="26" spans="1:48" ht="14.5" x14ac:dyDescent="0.35">
      <c r="C26" s="18" t="s">
        <v>149</v>
      </c>
      <c r="F26" s="16"/>
    </row>
    <row r="27" spans="1:48" ht="14.5" x14ac:dyDescent="0.35">
      <c r="C27" s="18" t="s">
        <v>150</v>
      </c>
      <c r="F27" s="16"/>
    </row>
    <row r="28" spans="1:48" ht="14.25" customHeight="1" x14ac:dyDescent="0.35"/>
    <row r="29" spans="1:48" customFormat="1" ht="14.5" x14ac:dyDescent="0.35">
      <c r="A29" s="1"/>
      <c r="B29" s="19"/>
      <c r="C29" s="13"/>
      <c r="D29" s="13"/>
      <c r="E29" s="13"/>
      <c r="F29" s="13"/>
      <c r="G29" s="2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x14ac:dyDescent="0.35">
      <c r="A30" s="1"/>
      <c r="B30" s="21"/>
      <c r="C30" s="22" t="s">
        <v>151</v>
      </c>
      <c r="D30" s="22" t="s">
        <v>152</v>
      </c>
      <c r="E30" s="22" t="s">
        <v>153</v>
      </c>
      <c r="F30" s="22" t="s">
        <v>154</v>
      </c>
      <c r="G30" s="2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x14ac:dyDescent="0.35">
      <c r="A31" s="1"/>
      <c r="B31" s="21"/>
      <c r="C31" s="1" t="s">
        <v>155</v>
      </c>
      <c r="D31" s="17">
        <v>971.5</v>
      </c>
      <c r="E31" s="17">
        <v>732.3</v>
      </c>
      <c r="F31" s="17">
        <f>E31*2</f>
        <v>1464.6</v>
      </c>
      <c r="G31" s="66"/>
      <c r="H31" s="16"/>
      <c r="I31" s="16"/>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x14ac:dyDescent="0.35">
      <c r="A32" s="1"/>
      <c r="B32" s="21"/>
      <c r="C32" s="1" t="s">
        <v>156</v>
      </c>
      <c r="D32" s="17">
        <v>78.400000000000006</v>
      </c>
      <c r="E32" s="17">
        <v>59.1</v>
      </c>
      <c r="F32" s="17">
        <f t="shared" ref="F32:F33" si="4">E32*2</f>
        <v>118.2</v>
      </c>
      <c r="G32" s="64"/>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x14ac:dyDescent="0.35">
      <c r="A33" s="1"/>
      <c r="B33" s="21"/>
      <c r="C33" s="1" t="s">
        <v>157</v>
      </c>
      <c r="D33" s="17">
        <v>14.1</v>
      </c>
      <c r="E33" s="17">
        <v>10.6</v>
      </c>
      <c r="F33" s="17">
        <f t="shared" si="4"/>
        <v>21.2</v>
      </c>
      <c r="G33" s="23"/>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x14ac:dyDescent="0.35">
      <c r="A34" s="1"/>
      <c r="B34" s="21"/>
      <c r="C34" s="1" t="s">
        <v>158</v>
      </c>
      <c r="D34" s="17">
        <f>SUM(D31:D33)</f>
        <v>1064</v>
      </c>
      <c r="E34" s="17">
        <f t="shared" ref="E34:F34" si="5">SUM(E31:E33)</f>
        <v>802</v>
      </c>
      <c r="F34" s="17">
        <f t="shared" si="5"/>
        <v>1604</v>
      </c>
      <c r="G34" s="64"/>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x14ac:dyDescent="0.35">
      <c r="A35" s="1"/>
      <c r="B35" s="21"/>
      <c r="C35" s="1"/>
      <c r="D35" s="17"/>
      <c r="E35" s="17"/>
      <c r="F35" s="17"/>
      <c r="G35" s="23"/>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x14ac:dyDescent="0.4">
      <c r="A36" s="1"/>
      <c r="B36" s="21"/>
      <c r="C36" s="30" t="s">
        <v>159</v>
      </c>
      <c r="D36" s="31">
        <f>D34*26</f>
        <v>27664</v>
      </c>
      <c r="E36" s="31">
        <f>E34*26</f>
        <v>20852</v>
      </c>
      <c r="F36" s="31">
        <f>F34*26</f>
        <v>41704</v>
      </c>
      <c r="G36" s="23"/>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x14ac:dyDescent="0.35">
      <c r="A37" s="1"/>
      <c r="B37" s="21"/>
      <c r="C37" s="1"/>
      <c r="D37" s="17"/>
      <c r="E37" s="17"/>
      <c r="F37" s="17"/>
      <c r="G37" s="23"/>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x14ac:dyDescent="0.35">
      <c r="A38" s="1"/>
      <c r="B38" s="21"/>
      <c r="C38" s="67" t="s">
        <v>160</v>
      </c>
      <c r="D38" s="17"/>
      <c r="E38" s="17"/>
      <c r="F38" s="17"/>
      <c r="G38" s="2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x14ac:dyDescent="0.35">
      <c r="A39" s="1"/>
      <c r="B39" s="24"/>
      <c r="C39" s="65"/>
      <c r="D39" s="7"/>
      <c r="E39" s="25"/>
      <c r="F39" s="7"/>
      <c r="G39" s="26"/>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x14ac:dyDescent="0.35">
      <c r="A41" s="1"/>
      <c r="B41" s="19"/>
      <c r="C41" s="13"/>
      <c r="D41" s="13"/>
      <c r="E41" s="13"/>
      <c r="F41" s="13"/>
      <c r="G41" s="2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x14ac:dyDescent="0.35">
      <c r="B42" s="21"/>
      <c r="C42" s="22" t="s">
        <v>161</v>
      </c>
      <c r="D42" s="22" t="s">
        <v>162</v>
      </c>
      <c r="E42" s="22" t="s">
        <v>153</v>
      </c>
      <c r="F42" s="22" t="s">
        <v>154</v>
      </c>
      <c r="G42" s="23"/>
    </row>
    <row r="43" spans="1:48" ht="14.5" x14ac:dyDescent="0.35">
      <c r="B43" s="21"/>
      <c r="C43" s="2" t="s">
        <v>163</v>
      </c>
      <c r="D43" s="27">
        <v>157.19999999999999</v>
      </c>
      <c r="E43" s="27">
        <f>F43/2</f>
        <v>74</v>
      </c>
      <c r="F43" s="27">
        <v>148</v>
      </c>
      <c r="G43" s="23"/>
    </row>
    <row r="44" spans="1:48" ht="14.5" x14ac:dyDescent="0.35">
      <c r="B44" s="21"/>
      <c r="C44" s="2"/>
      <c r="D44" s="17"/>
      <c r="E44" s="17"/>
      <c r="F44" s="17"/>
      <c r="G44" s="23"/>
    </row>
    <row r="45" spans="1:48" ht="15" thickBot="1" x14ac:dyDescent="0.4">
      <c r="B45" s="21"/>
      <c r="C45" s="30" t="s">
        <v>159</v>
      </c>
      <c r="D45" s="31">
        <f>D43*26</f>
        <v>4087.2</v>
      </c>
      <c r="E45" s="31">
        <f>F45/2</f>
        <v>1924</v>
      </c>
      <c r="F45" s="31">
        <f>F43*26</f>
        <v>3848</v>
      </c>
      <c r="G45" s="23"/>
    </row>
    <row r="46" spans="1:48" ht="15" thickTop="1" x14ac:dyDescent="0.35">
      <c r="B46" s="21"/>
      <c r="D46" s="28"/>
      <c r="E46" s="16"/>
      <c r="G46" s="23"/>
    </row>
    <row r="47" spans="1:48" ht="14.5" x14ac:dyDescent="0.35">
      <c r="B47" s="21"/>
      <c r="C47" s="67" t="s">
        <v>160</v>
      </c>
      <c r="D47" s="28"/>
      <c r="E47" s="16"/>
      <c r="G47" s="23"/>
    </row>
    <row r="48" spans="1:48" ht="14.25" customHeight="1" x14ac:dyDescent="0.35">
      <c r="B48" s="24"/>
      <c r="C48" s="7"/>
      <c r="D48" s="25"/>
      <c r="E48" s="7"/>
      <c r="F48" s="7"/>
      <c r="G48" s="26"/>
    </row>
    <row r="49" spans="2:2" ht="14.25" customHeight="1" x14ac:dyDescent="0.35"/>
    <row r="50" spans="2:2" ht="14.25" customHeight="1" x14ac:dyDescent="0.35">
      <c r="B50" s="1" t="s">
        <v>169</v>
      </c>
    </row>
  </sheetData>
  <sheetProtection sheet="1" objects="1" scenarios="1" selectLockedCells="1" selectUnlockedCell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D17"/>
  <sheetViews>
    <sheetView zoomScale="85" zoomScaleNormal="85" workbookViewId="0">
      <selection activeCell="C10" sqref="C10"/>
    </sheetView>
  </sheetViews>
  <sheetFormatPr defaultColWidth="0" defaultRowHeight="14.5" zeroHeight="1" x14ac:dyDescent="0.35"/>
  <cols>
    <col min="1" max="1" width="9" customWidth="1"/>
    <col min="2" max="2" width="71.453125" customWidth="1"/>
    <col min="3" max="3" width="11.1796875" customWidth="1"/>
    <col min="4" max="4" width="2.1796875" customWidth="1"/>
    <col min="5" max="16384" width="9" hidden="1"/>
  </cols>
  <sheetData>
    <row r="1" spans="1:4" ht="21" x14ac:dyDescent="0.5">
      <c r="A1" s="9" t="s">
        <v>164</v>
      </c>
      <c r="B1" s="9"/>
      <c r="C1" s="9"/>
      <c r="D1" s="9"/>
    </row>
    <row r="2" spans="1:4" ht="12.75" customHeight="1" x14ac:dyDescent="0.35">
      <c r="A2" s="8"/>
      <c r="B2" s="8"/>
      <c r="C2" s="8"/>
      <c r="D2" s="8"/>
    </row>
    <row r="3" spans="1:4" s="1" customFormat="1" ht="12.75" customHeight="1" x14ac:dyDescent="0.35"/>
    <row r="4" spans="1:4" ht="30" customHeight="1" x14ac:dyDescent="0.35">
      <c r="A4" s="128" t="s">
        <v>165</v>
      </c>
      <c r="B4" s="128"/>
      <c r="C4" s="128"/>
      <c r="D4" s="2"/>
    </row>
    <row r="5" spans="1:4" ht="12" customHeight="1" x14ac:dyDescent="0.35">
      <c r="A5" s="2"/>
      <c r="B5" s="2"/>
      <c r="C5" s="2"/>
      <c r="D5" s="2"/>
    </row>
    <row r="6" spans="1:4" x14ac:dyDescent="0.35">
      <c r="A6" s="34" t="s">
        <v>166</v>
      </c>
      <c r="B6" s="34" t="s">
        <v>167</v>
      </c>
      <c r="C6" s="34" t="s">
        <v>168</v>
      </c>
      <c r="D6" s="2"/>
    </row>
    <row r="7" spans="1:4" x14ac:dyDescent="0.35">
      <c r="A7" s="32">
        <v>1</v>
      </c>
      <c r="B7" s="49" t="s">
        <v>189</v>
      </c>
      <c r="C7" s="33">
        <v>45104</v>
      </c>
      <c r="D7" s="2"/>
    </row>
    <row r="8" spans="1:4" x14ac:dyDescent="0.35">
      <c r="A8" s="32">
        <v>1.1000000000000001</v>
      </c>
      <c r="B8" s="49" t="s">
        <v>201</v>
      </c>
      <c r="C8" s="33">
        <v>45111</v>
      </c>
      <c r="D8" s="2"/>
    </row>
    <row r="9" spans="1:4" s="1" customFormat="1" x14ac:dyDescent="0.35">
      <c r="A9" s="32">
        <v>1.1100000000000001</v>
      </c>
      <c r="B9" s="49" t="s">
        <v>202</v>
      </c>
      <c r="C9" s="33">
        <v>45118</v>
      </c>
    </row>
    <row r="10" spans="1:4" s="1" customFormat="1" x14ac:dyDescent="0.35">
      <c r="A10" s="32"/>
      <c r="B10" s="49"/>
      <c r="C10" s="33"/>
    </row>
    <row r="11" spans="1:4" s="1" customFormat="1" x14ac:dyDescent="0.35"/>
    <row r="12" spans="1:4" s="1" customFormat="1" x14ac:dyDescent="0.35"/>
    <row r="13" spans="1:4" s="1" customFormat="1" hidden="1" x14ac:dyDescent="0.35"/>
    <row r="14" spans="1:4" s="1" customFormat="1" hidden="1" x14ac:dyDescent="0.35"/>
    <row r="15" spans="1:4" s="1" customFormat="1" hidden="1" x14ac:dyDescent="0.35"/>
    <row r="16" spans="1:4" s="1" customFormat="1" hidden="1" x14ac:dyDescent="0.35"/>
    <row r="17" s="1" customFormat="1" hidden="1" x14ac:dyDescent="0.35"/>
  </sheetData>
  <sheetProtection sheet="1" objects="1" scenarios="1" selectLockedCells="1" selectUnlockedCells="1"/>
  <mergeCells count="1">
    <mergeCell ref="A4:C4"/>
  </mergeCells>
  <phoneticPr fontId="2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7" ma:contentTypeDescription="Create a new document." ma:contentTypeScope="" ma:versionID="4a66e5d34d7612d85db4ed99abbfe3fe">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8dfe4e7d604aa17ed0c2a592924a8d5a"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3008f86-ec38-484e-8e3a-bde2ea90810a}"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37729B-3A8A-40FA-954E-B601D0CD7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166185-B269-4A29-9A6D-906F8ECE3AC1}">
  <ds:schemaRefs>
    <ds:schemaRef ds:uri="http://www.w3.org/XML/1998/namespace"/>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 ds:uri="a2598ba4-4db0-4ba6-86e6-e93586821996"/>
    <ds:schemaRef ds:uri="62e6d7e0-8f69-4736-9de7-41af03e42ea2"/>
  </ds:schemaRefs>
</ds:datastoreItem>
</file>

<file path=customXml/itemProps3.xml><?xml version="1.0" encoding="utf-8"?>
<ds:datastoreItem xmlns:ds="http://schemas.openxmlformats.org/officeDocument/2006/customXml" ds:itemID="{45183386-61D5-4BDD-B4FC-FC00CA1F3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Income</vt:lpstr>
      <vt:lpstr>Annual Base Prices</vt:lpstr>
      <vt:lpstr>Location Factors</vt:lpstr>
      <vt:lpstr>MRRC</vt:lpstr>
      <vt:lpstr>Version</vt:lpstr>
      <vt:lpstr>Group1</vt:lpstr>
      <vt:lpstr>Group2</vt:lpstr>
      <vt:lpstr>Group3</vt:lpstr>
      <vt:lpstr>Group4</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Warner, Sarah</cp:lastModifiedBy>
  <cp:revision/>
  <dcterms:created xsi:type="dcterms:W3CDTF">2019-08-16T01:05:16Z</dcterms:created>
  <dcterms:modified xsi:type="dcterms:W3CDTF">2023-07-12T23:22:34Z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