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mc:AlternateContent xmlns:mc="http://schemas.openxmlformats.org/markup-compatibility/2006">
    <mc:Choice Requires="x15">
      <x15ac:absPath xmlns:x15ac="http://schemas.microsoft.com/office/spreadsheetml/2010/11/ac" url="C:\Users\VRM746\Downloads\"/>
    </mc:Choice>
  </mc:AlternateContent>
  <xr:revisionPtr revIDLastSave="0" documentId="13_ncr:1_{8280263F-C540-436F-967F-9A86D0D80744}" xr6:coauthVersionLast="47" xr6:coauthVersionMax="47" xr10:uidLastSave="{00000000-0000-0000-0000-000000000000}"/>
  <workbookProtection workbookAlgorithmName="SHA-256" workbookHashValue="bkTAc01kYi3qQhnufG/8WxULaHJ71UVuMceFDO/r/A8=" workbookSaltValue="io3be5q2nS/q+TO7XohBaA==" workbookSpinCount="100000" lockStructure="1"/>
  <bookViews>
    <workbookView xWindow="2100" yWindow="-16320" windowWidth="29040" windowHeight="15840" tabRatio="899" xr2:uid="{00000000-000D-0000-FFFF-FFFF00000000}"/>
  </bookViews>
  <sheets>
    <sheet name="Calculator" sheetId="8" r:id="rId1"/>
    <sheet name="Calculator - Appendix H" sheetId="18" r:id="rId2"/>
    <sheet name="Benchmark Amounts" sheetId="16" r:id="rId3"/>
    <sheet name="Appendix H Amounts" sheetId="19" r:id="rId4"/>
    <sheet name="Location Factors - New Builds" sheetId="15" r:id="rId5"/>
    <sheet name="Location Factors - Other" sheetId="12" r:id="rId6"/>
    <sheet name="MRRC" sheetId="6" r:id="rId7"/>
    <sheet name="Version" sheetId="4" r:id="rId8"/>
    <sheet name="LISTS" sheetId="17" state="hidden" r:id="rId9"/>
  </sheets>
  <definedNames>
    <definedName name="_xlnm._FilterDatabase" localSheetId="3" hidden="1">'Appendix H Amounts'!$A$2:$B$2</definedName>
    <definedName name="_xlnm._FilterDatabase" localSheetId="2" hidden="1">'Benchmark Amounts'!$A$2:$B$2</definedName>
    <definedName name="Benchmark_Existing_NS">'Benchmark Amounts'!$E$73:$O$83</definedName>
    <definedName name="Benchmark_Existing_WS">'Benchmark Amounts'!$E$88:$O$98</definedName>
    <definedName name="Benchmark_Legacy_NS">'Benchmark Amounts'!$E$105:$O$109</definedName>
    <definedName name="Benchmark_Legacy_WS">'Benchmark Amounts'!$E$114:$O$118</definedName>
    <definedName name="Benchmark_New_Build_NS_GC">'Benchmark Amounts'!$E$11:$O$21</definedName>
    <definedName name="Benchmark_New_Build_NS_GN">'Benchmark Amounts'!$E$41:$O$51</definedName>
    <definedName name="Benchmark_New_Build_WS_GC">'Benchmark Amounts'!$E$26:$O$36</definedName>
    <definedName name="Benchmark_New_Build_WS_GN">'Benchmark Amounts'!$E$56:$O$66</definedName>
    <definedName name="H_Benchmark_Existing_NS">'Appendix H Amounts'!$E$133:$O$158</definedName>
    <definedName name="H_Benchmark_Existing_WS">'Appendix H Amounts'!$E$163:$O$188</definedName>
    <definedName name="H_Benchmark_New_Build_NS_GC">'Appendix H Amounts'!$E$11:$O$36</definedName>
    <definedName name="H_Benchmark_New_Build_NS_GN">'Appendix H Amounts'!$E$71:$O$96</definedName>
    <definedName name="H_Benchmark_New_Build_WS_GC">'Appendix H Amounts'!$E$41:$O$66</definedName>
    <definedName name="H_Benchmark_New_Build_WS_GN">'Appendix H Amounts'!$E$101:$O$126</definedName>
    <definedName name="Location_Factors_New_Builds">'Location Factors - New Builds'!$C$6:$M$94</definedName>
    <definedName name="Location_Factors_Other">'Location Factors - Other'!$C$6:$M$94</definedName>
    <definedName name="MRRC_Member_of_a_Couple">MRRC!$G$11</definedName>
    <definedName name="MRRC_Single">MRRC!$F$11</definedName>
    <definedName name="_xlnm.Print_Titles" localSheetId="3">'Appendix H Amounts'!$1:$5</definedName>
    <definedName name="_xlnm.Print_Titles" localSheetId="2">'Benchmark Amounts'!$1:$5</definedName>
    <definedName name="_xlnm.Print_Titles" localSheetId="4">'Location Factors - New Builds'!$1:$5</definedName>
    <definedName name="_xlnm.Print_Titles" localSheetId="5">'Location Factors - Other'!$1:$5</definedName>
    <definedName name="SDA_Amount" localSheetId="1">'Calculator - Appendix H'!$H$31</definedName>
    <definedName name="SDA_Amount">Calculator!$H$27</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27" i="8" l="1"/>
  <c r="L23" i="8"/>
  <c r="L27" i="18"/>
  <c r="L10" i="18"/>
  <c r="L9" i="18"/>
  <c r="H10" i="18" s="1"/>
  <c r="L13" i="8"/>
  <c r="H30" i="18" l="1"/>
  <c r="L23" i="18"/>
  <c r="H22" i="18"/>
  <c r="L21" i="18"/>
  <c r="L19" i="18"/>
  <c r="H18" i="18"/>
  <c r="L17" i="18"/>
  <c r="H11" i="18"/>
  <c r="L7" i="18"/>
  <c r="H13" i="18" s="1"/>
  <c r="L15" i="18" l="1"/>
  <c r="L11" i="18"/>
  <c r="H25" i="18" a="1"/>
  <c r="H25" i="18" s="1"/>
  <c r="H8" i="18"/>
  <c r="H29" i="18" a="1"/>
  <c r="H29" i="18" s="1"/>
  <c r="H32" i="18" a="1"/>
  <c r="H32" i="18" s="1"/>
  <c r="H24" i="18"/>
  <c r="H31" i="18" l="1"/>
  <c r="F35" i="18"/>
  <c r="F37" i="18"/>
  <c r="H11" i="8" l="1"/>
  <c r="H14" i="8" l="1"/>
  <c r="L19" i="8"/>
  <c r="L7" i="8"/>
  <c r="H20" i="8" l="1"/>
  <c r="L9" i="8"/>
  <c r="H25" i="8" s="1"/>
  <c r="H26" i="8" l="1"/>
  <c r="L17" i="8"/>
  <c r="L15" i="8"/>
  <c r="L11" i="8" l="1"/>
  <c r="H12" i="8" l="1"/>
  <c r="F31" i="6" l="1"/>
  <c r="F33" i="6" l="1"/>
  <c r="F32" i="6"/>
  <c r="D34" i="6"/>
  <c r="D36" i="6" s="1"/>
  <c r="E17" i="6" l="1"/>
  <c r="D17" i="6"/>
  <c r="E15" i="6" l="1"/>
  <c r="G15" i="6" s="1"/>
  <c r="E16" i="6"/>
  <c r="G16" i="6" s="1"/>
  <c r="E18" i="6"/>
  <c r="G18" i="6" s="1"/>
  <c r="D18" i="6"/>
  <c r="F18" i="6" s="1"/>
  <c r="D16" i="6"/>
  <c r="F16" i="6" s="1"/>
  <c r="D15" i="6"/>
  <c r="F15" i="6" s="1"/>
  <c r="G6" i="6"/>
  <c r="G7" i="6"/>
  <c r="E9" i="6"/>
  <c r="G9" i="6" s="1"/>
  <c r="D9" i="6"/>
  <c r="F9" i="6" s="1"/>
  <c r="F8" i="6"/>
  <c r="F7" i="6"/>
  <c r="F6" i="6"/>
  <c r="F10" i="6" l="1"/>
  <c r="F11" i="6" s="1"/>
  <c r="G33" i="8" l="1"/>
  <c r="G31" i="8"/>
  <c r="G37" i="18"/>
  <c r="H37" i="18" s="1"/>
  <c r="I37" i="18" s="1"/>
  <c r="G36" i="18"/>
  <c r="G35" i="18"/>
  <c r="H35" i="18" s="1"/>
  <c r="I35" i="18" s="1"/>
  <c r="G32" i="8"/>
  <c r="F39" i="18"/>
  <c r="F38" i="18"/>
  <c r="F36" i="18"/>
  <c r="H18" i="8"/>
  <c r="H36" i="18" l="1"/>
  <c r="I36" i="18" s="1"/>
  <c r="E34" i="6"/>
  <c r="E36" i="6" s="1"/>
  <c r="F34" i="6"/>
  <c r="F45" i="6" l="1"/>
  <c r="E45" i="6" s="1"/>
  <c r="G17" i="6" s="1"/>
  <c r="G19" i="6" s="1"/>
  <c r="G20" i="6" s="1"/>
  <c r="D45" i="6"/>
  <c r="F17" i="6" s="1"/>
  <c r="F19" i="6" s="1"/>
  <c r="F20" i="6" s="1"/>
  <c r="G8" i="6"/>
  <c r="F36" i="6"/>
  <c r="G10" i="6" l="1"/>
  <c r="G11" i="6" l="1"/>
  <c r="G38" i="18" l="1"/>
  <c r="H38" i="18" s="1"/>
  <c r="I38" i="18" s="1"/>
  <c r="G35" i="8"/>
  <c r="G39" i="18"/>
  <c r="H39" i="18" s="1"/>
  <c r="I39" i="18" s="1"/>
  <c r="G34" i="8"/>
  <c r="H21" i="8" a="1"/>
  <c r="H21" i="8" s="1"/>
  <c r="F34" i="8" l="1"/>
  <c r="H34" i="8" s="1"/>
  <c r="I34" i="8" s="1"/>
  <c r="F33" i="8"/>
  <c r="H33" i="8" s="1"/>
  <c r="I33" i="8" s="1"/>
  <c r="F35" i="8"/>
  <c r="H35" i="8" s="1"/>
  <c r="I35" i="8" s="1"/>
  <c r="F31" i="8"/>
  <c r="H31" i="8" l="1"/>
  <c r="I31" i="8" s="1"/>
  <c r="F32" i="8"/>
  <c r="H32" i="8" s="1"/>
  <c r="I32"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<sst xmlns="http://schemas.openxmlformats.org/spreadsheetml/2006/main" count="1331" uniqueCount="227">
  <si>
    <t>Specialist Disability Accommodation</t>
  </si>
  <si>
    <t xml:space="preserve">This SDA Price Calculator is provided for information only.  The Commonwealth and the National Disability Insurance Agency accept no liability to any person for any loss, damage, cost or expense suffered as a result of any use of or reliance on any of the information.  The information in this document may change, is not advice, and should not be relied upon for any action or failure to act. The Commonwealth and the Agency accept no responsibility for the accuracy or completeness of the material contained in this SDA Price Calculator. </t>
  </si>
  <si>
    <t>Reference</t>
  </si>
  <si>
    <t>Select one</t>
  </si>
  <si>
    <t>Building Type</t>
  </si>
  <si>
    <t>Apartment, 2 bedrooms, 1 resident</t>
  </si>
  <si>
    <t/>
  </si>
  <si>
    <t>Number of residents at full occupancy</t>
  </si>
  <si>
    <t>Calculated value</t>
  </si>
  <si>
    <t>Design Category</t>
  </si>
  <si>
    <t>High Physical Support</t>
  </si>
  <si>
    <t>With or without On-site Overnight Assistance (OOA)</t>
  </si>
  <si>
    <t>With OOA</t>
  </si>
  <si>
    <t>NT - Northern Territory - Outback</t>
  </si>
  <si>
    <t>Location Factor</t>
  </si>
  <si>
    <t>With or without Fire Sprinklers</t>
  </si>
  <si>
    <t>Fire Sprinkler Allowance</t>
  </si>
  <si>
    <t>ANNUAL Income
(per participant)</t>
  </si>
  <si>
    <t>per annum</t>
  </si>
  <si>
    <t>SDA Share (two SDA participants share a room)</t>
  </si>
  <si>
    <t>Dwelling category</t>
  </si>
  <si>
    <t>Number of residents</t>
  </si>
  <si>
    <t>Basic</t>
  </si>
  <si>
    <t>Improved liveability</t>
  </si>
  <si>
    <t>Fully accessible</t>
  </si>
  <si>
    <t>Robust</t>
  </si>
  <si>
    <t>No OOA</t>
  </si>
  <si>
    <t>Apartment, 1 bedroom, 1 resident</t>
  </si>
  <si>
    <t>Apartment, 2 bedrooms, 2 residents</t>
  </si>
  <si>
    <t>Apartment, 3 bedrooms, 2 residents</t>
  </si>
  <si>
    <t>Villa/Duplex/Townhouse, 1 resident</t>
  </si>
  <si>
    <t>Villa/Duplex/Townhouse, 2 residents</t>
  </si>
  <si>
    <t>Villa/Duplex/Townhouse, 3 residents</t>
  </si>
  <si>
    <t>House, 2 residents</t>
  </si>
  <si>
    <t>House, 3 residents</t>
  </si>
  <si>
    <t>Group Home, 4 residents</t>
  </si>
  <si>
    <t>Group Home, 5 residents</t>
  </si>
  <si>
    <t>Existing Stock</t>
  </si>
  <si>
    <t>Legacy</t>
  </si>
  <si>
    <t>Legacy Stock, 6 residents</t>
  </si>
  <si>
    <t>Legacy Stock, 7 residents</t>
  </si>
  <si>
    <t>Legacy Stock, 8 residents</t>
  </si>
  <si>
    <t>Legacy Stock, 9 residents</t>
  </si>
  <si>
    <t>Legacy Stock, 10 residents</t>
  </si>
  <si>
    <t>Villa/Duplex/townhouse, 2 residents</t>
  </si>
  <si>
    <t>Villa/Duplex/townhouse, 3 residents</t>
  </si>
  <si>
    <t>Group home, 4 residents</t>
  </si>
  <si>
    <t>Group home, 5 residents</t>
  </si>
  <si>
    <t>Median capital city</t>
  </si>
  <si>
    <t>ACT - Australian Capital Territory</t>
  </si>
  <si>
    <t>NSW - Capital Region</t>
  </si>
  <si>
    <t>NSW - Central Coast</t>
  </si>
  <si>
    <t>NSW - Central West</t>
  </si>
  <si>
    <t>NSW - Coffs Harbour - Grafton</t>
  </si>
  <si>
    <t>NSW - Far West and Orana</t>
  </si>
  <si>
    <t>NSW - Hunter Valley exc Newcastle</t>
  </si>
  <si>
    <t>NSW - Illawarra</t>
  </si>
  <si>
    <t>NSW - Mid North Coast</t>
  </si>
  <si>
    <t>NSW - Murray</t>
  </si>
  <si>
    <t>NSW - New England and North West</t>
  </si>
  <si>
    <t>NSW - Newcastle and Lake Macquarie</t>
  </si>
  <si>
    <t>NSW - Richmond - Tweed</t>
  </si>
  <si>
    <t>NSW - Riverina</t>
  </si>
  <si>
    <t>NSW - Southern Highlands and Shoalhaven</t>
  </si>
  <si>
    <t>NSW - Sydney - Baulkham Hills and Hawkesbury</t>
  </si>
  <si>
    <t>NSW - Sydney - Blacktown</t>
  </si>
  <si>
    <t>NSW - Sydney - City and Inner South</t>
  </si>
  <si>
    <t>NSW - Sydney - Eastern Suburbs</t>
  </si>
  <si>
    <t>NSW - Sydney - Inner South West</t>
  </si>
  <si>
    <t>NSW - Sydney - Inner West</t>
  </si>
  <si>
    <t>NSW - Sydney - North Sydney and Hornsby</t>
  </si>
  <si>
    <t>NSW - Sydney - Northern Beaches</t>
  </si>
  <si>
    <t>NSW - Sydney - Outer South West</t>
  </si>
  <si>
    <t>NSW - Sydney - Outer West and Blue Mountains</t>
  </si>
  <si>
    <t>NSW - Sydney - Parramatta</t>
  </si>
  <si>
    <t>NSW - Sydney - Ryde</t>
  </si>
  <si>
    <t>NSW - Sydney - South West</t>
  </si>
  <si>
    <t>NSW - Sydney - Sutherland</t>
  </si>
  <si>
    <t>NT - Darwin</t>
  </si>
  <si>
    <t>QLD - Brisbane - East</t>
  </si>
  <si>
    <t>QLD - Brisbane - North</t>
  </si>
  <si>
    <t>QLD - Brisbane - South</t>
  </si>
  <si>
    <t>QLD - Brisbane - West</t>
  </si>
  <si>
    <t>QLD - Brisbane Inner City</t>
  </si>
  <si>
    <t>QLD - Cairns</t>
  </si>
  <si>
    <t>QLD - Darling Downs - Maranoa</t>
  </si>
  <si>
    <t>QLD - Gold Coast</t>
  </si>
  <si>
    <t>QLD - Ipswich</t>
  </si>
  <si>
    <t>QLD - Logan - Beaudesert</t>
  </si>
  <si>
    <t>QLD - Moreton Bay - North</t>
  </si>
  <si>
    <t>QLD - Moreton Bay - South</t>
  </si>
  <si>
    <t>QLD - Queensland - Outback</t>
  </si>
  <si>
    <t>QLD - Sunshine Coast</t>
  </si>
  <si>
    <t>QLD - Toowoomba</t>
  </si>
  <si>
    <t>QLD - Townsville</t>
  </si>
  <si>
    <t>QLD - Wide Bay</t>
  </si>
  <si>
    <t>SA - Adelaide - Central and Hills</t>
  </si>
  <si>
    <t>SA - Adelaide - North</t>
  </si>
  <si>
    <t>SA - Adelaide - South</t>
  </si>
  <si>
    <t>SA - Adelaide - West</t>
  </si>
  <si>
    <t>SA - Barossa - Yorke - Mid North</t>
  </si>
  <si>
    <t>SA - South Australia - Outback</t>
  </si>
  <si>
    <t>SA - South Australia - South East</t>
  </si>
  <si>
    <t>TAS - Hobart</t>
  </si>
  <si>
    <t>TAS - Launceston and North East</t>
  </si>
  <si>
    <t>TAS - South East</t>
  </si>
  <si>
    <t>TAS - West and North West</t>
  </si>
  <si>
    <t>VIC - Ballarat</t>
  </si>
  <si>
    <t>VIC - Bendigo</t>
  </si>
  <si>
    <t>VIC - Geelong</t>
  </si>
  <si>
    <t>VIC - Hume</t>
  </si>
  <si>
    <t>VIC - Latrobe - Gippsland</t>
  </si>
  <si>
    <t>VIC - Melbourne - Inner</t>
  </si>
  <si>
    <t>VIC - Melbourne - Inner East</t>
  </si>
  <si>
    <t>VIC - Melbourne - Inner South</t>
  </si>
  <si>
    <t>VIC - Melbourne - North East</t>
  </si>
  <si>
    <t>VIC - Melbourne - North West</t>
  </si>
  <si>
    <t>VIC - Melbourne - Outer East</t>
  </si>
  <si>
    <t>VIC - Melbourne - South East</t>
  </si>
  <si>
    <t>VIC - Melbourne - West</t>
  </si>
  <si>
    <t>VIC - Mornington Peninsula</t>
  </si>
  <si>
    <t>VIC - North West</t>
  </si>
  <si>
    <t>VIC - Shepparton</t>
  </si>
  <si>
    <t>VIC - Warrnambool and South West</t>
  </si>
  <si>
    <t>WA - Bunbury</t>
  </si>
  <si>
    <t>WA - Mandurah</t>
  </si>
  <si>
    <t>WA - Perth - Inner</t>
  </si>
  <si>
    <t>WA - Perth - North East</t>
  </si>
  <si>
    <t>WA - Perth - North West</t>
  </si>
  <si>
    <t>WA - Perth - South East</t>
  </si>
  <si>
    <t>WA - Perth - South West</t>
  </si>
  <si>
    <t>WA - Western Australia - Wheat Belt</t>
  </si>
  <si>
    <t>Maximum Reasonable Rent Contributions (MRRC) and Maximum Board</t>
  </si>
  <si>
    <t>Maximum Reasonable Rent Contribution</t>
  </si>
  <si>
    <t>Maximum Pension Single</t>
  </si>
  <si>
    <t>Maximum Pension Member of a Couple</t>
  </si>
  <si>
    <t>MRRC
Single</t>
  </si>
  <si>
    <t>MRRC Member of a Couple</t>
  </si>
  <si>
    <r>
      <t>Disability Support Pension (DSP)</t>
    </r>
    <r>
      <rPr>
        <vertAlign val="superscript"/>
        <sz val="14"/>
        <color theme="1"/>
        <rFont val="Calibri"/>
        <family val="2"/>
        <scheme val="minor"/>
      </rPr>
      <t xml:space="preserve"> (i)</t>
    </r>
  </si>
  <si>
    <r>
      <t xml:space="preserve">Pension Supplement (PS) </t>
    </r>
    <r>
      <rPr>
        <vertAlign val="superscript"/>
        <sz val="14"/>
        <color theme="1"/>
        <rFont val="Calibri"/>
        <family val="2"/>
        <scheme val="minor"/>
      </rPr>
      <t>(ii)</t>
    </r>
  </si>
  <si>
    <r>
      <t xml:space="preserve">Commonwealth Rent Assistance (CRA) </t>
    </r>
    <r>
      <rPr>
        <vertAlign val="superscript"/>
        <sz val="14"/>
        <color theme="1"/>
        <rFont val="Calibri"/>
        <family val="2"/>
        <scheme val="minor"/>
      </rPr>
      <t>(iii)</t>
    </r>
  </si>
  <si>
    <r>
      <t xml:space="preserve">Energy Supplement </t>
    </r>
    <r>
      <rPr>
        <vertAlign val="superscript"/>
        <sz val="14"/>
        <color theme="1"/>
        <rFont val="Calibri"/>
        <family val="2"/>
        <scheme val="minor"/>
      </rPr>
      <t>(iv)</t>
    </r>
  </si>
  <si>
    <t>per fortnight</t>
  </si>
  <si>
    <t>Maximum Board Contribution</t>
  </si>
  <si>
    <t>Maximum Board
Single</t>
  </si>
  <si>
    <t>Maximum Board Member of a Couple</t>
  </si>
  <si>
    <r>
      <t>Disability Support Pension (DSP)</t>
    </r>
    <r>
      <rPr>
        <vertAlign val="superscript"/>
        <sz val="14"/>
        <color theme="1"/>
        <rFont val="Calibri"/>
        <family val="2"/>
        <scheme val="minor"/>
      </rPr>
      <t xml:space="preserve"> (i*)</t>
    </r>
  </si>
  <si>
    <t>(i) 25 percent of the maximum basic rate of the Disability Support Pension</t>
  </si>
  <si>
    <t>(ii) Plus: 25 per cent of the maximum rate of the Pension Supplement</t>
  </si>
  <si>
    <t>(iii) Plus: 100 per cent of the maximum rate of Commonwealth Rent Assistance</t>
  </si>
  <si>
    <t>Applicable only for Board payments:</t>
  </si>
  <si>
    <t>(i*) 50 percent of the maximum basic rate of the Disability Support Pension</t>
  </si>
  <si>
    <t xml:space="preserve">(iv) Plus: 100 per cent of the maximum rate of the Energy Supplement payable </t>
  </si>
  <si>
    <t>Pension rates per fortnight</t>
  </si>
  <si>
    <t>Single</t>
  </si>
  <si>
    <t>Couple each</t>
  </si>
  <si>
    <t>Couple combined</t>
  </si>
  <si>
    <t>Maximum Disability Support Pension</t>
  </si>
  <si>
    <t>Maximum Pension Supplement</t>
  </si>
  <si>
    <t>Energy Supplement</t>
  </si>
  <si>
    <t>TOTAL per fortnight</t>
  </si>
  <si>
    <t>TOTAL per year</t>
  </si>
  <si>
    <t>Link: Disability Support Pension - Payment Rates</t>
  </si>
  <si>
    <t>Commonwealth Rent Assistance</t>
  </si>
  <si>
    <t>single</t>
  </si>
  <si>
    <t>Maximum per fortnight</t>
  </si>
  <si>
    <t>Version Control:</t>
  </si>
  <si>
    <t>This calculator is subject to change. The latest version of the NDIS Pricing Arrangement for SDA is available on the NDIS website.</t>
  </si>
  <si>
    <t>Version</t>
  </si>
  <si>
    <t>Details of Amendment</t>
  </si>
  <si>
    <t>ANNUAL Income 
(per room)</t>
  </si>
  <si>
    <t>Without Fire Sprinklers</t>
  </si>
  <si>
    <t>Robust with Breakout Room</t>
  </si>
  <si>
    <t>QLD - Central Queensland</t>
  </si>
  <si>
    <t>QLD - Mackay - Isaac - Whitsunday</t>
  </si>
  <si>
    <t>WA - Western Australia - Outback (South)</t>
  </si>
  <si>
    <t>WA - Western Australia - Outback (North)</t>
  </si>
  <si>
    <t>Without OOA</t>
  </si>
  <si>
    <t>Annual Benchmark Price</t>
  </si>
  <si>
    <t>ANNUAL SDA Amount</t>
  </si>
  <si>
    <t>ANNUAL
MRRC</t>
  </si>
  <si>
    <t>SDA ANNUAL INCOME</t>
  </si>
  <si>
    <t>EXPECTED TOTAL ANNUAL INCOME PER ROOM (AT FULL OCCUPANCY)</t>
  </si>
  <si>
    <t>LAST UPDATED:</t>
  </si>
  <si>
    <t>Location Factors - New Builds</t>
  </si>
  <si>
    <t>Location Factors - Legacy and Existing Stock</t>
  </si>
  <si>
    <t>Post-2023 New Build</t>
  </si>
  <si>
    <t>Legacy Stock</t>
  </si>
  <si>
    <t>Were Input Tax Credits claimed for the GST paid on purchase cost of the dwelling?</t>
  </si>
  <si>
    <t>Input Tax Credits were not claimed</t>
  </si>
  <si>
    <t>With Fire prinklers</t>
  </si>
  <si>
    <t>With Fire Sprinklers</t>
  </si>
  <si>
    <t>Pre-2023 New Build</t>
  </si>
  <si>
    <t>Input Tax Credits were claimed</t>
  </si>
  <si>
    <t>New Builds</t>
  </si>
  <si>
    <t>Note: OOA = On-site Overnight Accommodation</t>
  </si>
  <si>
    <t>Maximum Number of Residents</t>
  </si>
  <si>
    <t>SDA Single (one SDA- eligible participant in a room)</t>
  </si>
  <si>
    <t>SDA-eligible participant shares room with child or financial dependent</t>
  </si>
  <si>
    <t>SDA-eligible participant shares a room with an SDA-eligible participant</t>
  </si>
  <si>
    <t>SDA-eligible participant shares a room with someone else*</t>
  </si>
  <si>
    <t>Enter the amount of rent paid by the other person (not regulated).</t>
  </si>
  <si>
    <t>Location Adjusted Annual SDA Amount</t>
  </si>
  <si>
    <t>Annual Benchmark Amount Per Participant</t>
  </si>
  <si>
    <t>Location (SA4)</t>
  </si>
  <si>
    <t>Check if Appendix H can apply?</t>
  </si>
  <si>
    <t>Enter</t>
  </si>
  <si>
    <t>Number of bedrooms occupied by SDA-eligible participants at full occupancy</t>
  </si>
  <si>
    <t>Number of SDA-eligible residents</t>
  </si>
  <si>
    <t>Notional Annual Benchmark Amount Per Participant for Appendix H</t>
  </si>
  <si>
    <t>Legacy Stock, 6+ residents</t>
  </si>
  <si>
    <t>Valid From</t>
  </si>
  <si>
    <t>Valid To</t>
  </si>
  <si>
    <t>Dwelling enrolled as</t>
  </si>
  <si>
    <t>Date Released</t>
  </si>
  <si>
    <t>Last updated on 20.03.2024</t>
  </si>
  <si>
    <t>NA</t>
  </si>
  <si>
    <t>Annual Base Price Per Participant for NEW BUILDS WITHOUT SPRINKLERS where Input Tax Credits WERE CLAIMED ($ 2024/25)</t>
  </si>
  <si>
    <t>Annual Base Price Per Participant for NEW BUILDS WITH SPRINKLERS where Input Tax Credits WERE CLAIMED ($ 2024/25)</t>
  </si>
  <si>
    <t>Annual Base Price Per Participant for NEW BUILDS WITHOUT SPRINKLERS where Input Tax Credits WERE NOT CLAIMED ($ 2024/25)</t>
  </si>
  <si>
    <t>Annual Base Price Per Participant for NEW BUILDS WITH SPRINKLERS where Input Tax Credits WERE NOT CLAIMED ($ 2024/25)</t>
  </si>
  <si>
    <t>Annual Benchmark SDA Amount Per Participant for EXISTING STOCK WITHOUT SPRINKLERS ($ 2024/25)</t>
  </si>
  <si>
    <t>Annual Benchmark SDA Amount Per Participant for EXISTING STOCK WITH SPRINKELRS ($ 2024/25)</t>
  </si>
  <si>
    <t>Annual Benchmark SDA Amount Per Participant for LEGACY STOCK WITHOUT SPRINKLERS ($ 2024/25)</t>
  </si>
  <si>
    <t>Annual Benchmark SDA Amount Per Participant for LEGACY STOCK WITH SPRINKLERS ($ 2024/25)</t>
  </si>
  <si>
    <t>SDA prices were indexed by March 2024 CPI of 3.6% for 1 July 2024.</t>
  </si>
  <si>
    <t>SDA Price Calculator 2024-25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</si>
</sst>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8" formatCode="&quot;$&quot;#,##0.00;[Red]\-&quot;$&quot;#,##0.00"/>
    <numFmt numFmtId="44" formatCode="_-&quot;$&quot;* #,##0.00_-;\-&quot;$&quot;* #,##0.00_-;_-&quot;$&quot;* &quot;-&quot;??_-;_-@_-"/>
    <numFmt numFmtId="43" formatCode="_-* #,##0.00_-;\-* #,##0.00_-;_-* &quot;-&quot;??_-;_-@_-"/>
    <numFmt numFmtId="164" formatCode="&quot;+&quot;&quot;$&quot;#,##0_);[Red]\(&quot;$&quot;#,##0\)"/>
    <numFmt numFmtId="165" formatCode="#,##0.00_ ;\-#,##0.00\ "/>
    <numFmt numFmtId="166" formatCode="&quot;$&quot;#,##0"/>
    <numFmt numFmtId="167" formatCode="0.0"/>
    <numFmt numFmtId="168" formatCode="_-* #,##0.0000000_-;\-* #,##0.0000000_-;_-* &quot;-&quot;??_-;_-@_-"/>
    <numFmt numFmtId="169" formatCode="&quot;$&quot;#,##0.00"/>
    <numFmt numFmtId="170" formatCode="[$-C09]dd\-mmmm\-yyyy;@"/>
    <numFmt numFmtId="171" formatCode="d\ mmm\ yyyy"/>
  </numFmts>
  <fonts count="30"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6"/>
      <color theme="0"/>
      <name val="Calibri"/>
      <family val="2"/>
      <scheme val="minor"/>
    </font>
    <font>
      <b/>
      <sz val="9"/>
      <color theme="1"/>
      <name val="Calibri"/>
      <family val="2"/>
      <scheme val="minor"/>
    </font>
    <font>
      <sz val="9"/>
      <color theme="1"/>
      <name val="Calibri"/>
      <family val="2"/>
      <scheme val="minor"/>
    </font>
    <font>
      <sz val="9"/>
      <name val="Calibri"/>
      <family val="2"/>
      <scheme val="minor"/>
    </font>
    <font>
      <sz val="9"/>
      <color theme="0"/>
      <name val="Calibri"/>
      <family val="2"/>
      <scheme val="minor"/>
    </font>
    <font>
      <sz val="9"/>
      <color theme="0" tint="-0.34998626667073579"/>
      <name val="Calibri"/>
      <family val="2"/>
      <scheme val="minor"/>
    </font>
    <font>
      <b/>
      <sz val="9"/>
      <color theme="0"/>
      <name val="Calibri"/>
      <family val="2"/>
      <scheme val="minor"/>
    </font>
    <font>
      <i/>
      <sz val="11"/>
      <color theme="1"/>
      <name val="Calibri"/>
      <family val="2"/>
      <scheme val="minor"/>
    </font>
    <font>
      <i/>
      <sz val="10"/>
      <color theme="1"/>
      <name val="Calibri"/>
      <family val="2"/>
      <scheme val="minor"/>
    </font>
    <font>
      <sz val="11"/>
      <color theme="0" tint="-0.34998626667073579"/>
      <name val="Calibri"/>
      <family val="2"/>
      <scheme val="minor"/>
    </font>
    <font>
      <i/>
      <sz val="10"/>
      <color theme="0" tint="-0.34998626667073579"/>
      <name val="Calibri"/>
      <family val="2"/>
      <scheme val="minor"/>
    </font>
    <font>
      <b/>
      <sz val="12"/>
      <color theme="1"/>
      <name val="Calibri"/>
      <family val="2"/>
      <scheme val="minor"/>
    </font>
    <font>
      <b/>
      <sz val="11"/>
      <color rgb="FFFF0000"/>
      <name val="Calibri"/>
      <family val="2"/>
      <scheme val="minor"/>
    </font>
    <font>
      <sz val="11"/>
      <name val="Calibri"/>
      <family val="2"/>
      <scheme val="minor"/>
    </font>
    <font>
      <b/>
      <sz val="11"/>
      <name val="Calibri"/>
      <family val="2"/>
      <scheme val="minor"/>
    </font>
    <font>
      <b/>
      <sz val="11"/>
      <color theme="0"/>
      <name val="Calibri"/>
      <family val="2"/>
      <scheme val="minor"/>
    </font>
    <font>
      <sz val="11"/>
      <color theme="0"/>
      <name val="Calibri"/>
      <family val="2"/>
      <scheme val="minor"/>
    </font>
    <font>
      <u/>
      <sz val="11"/>
      <color theme="10"/>
      <name val="Calibri"/>
      <family val="2"/>
      <scheme val="minor"/>
    </font>
    <font>
      <b/>
      <sz val="18"/>
      <color theme="0"/>
      <name val="Calibri"/>
      <family val="2"/>
      <scheme val="minor"/>
    </font>
    <font>
      <vertAlign val="superscript"/>
      <sz val="14"/>
      <color theme="1"/>
      <name val="Calibri"/>
      <family val="2"/>
      <scheme val="minor"/>
    </font>
    <font>
      <sz val="10"/>
      <color theme="1"/>
      <name val="Calibri"/>
      <family val="2"/>
      <scheme val="minor"/>
    </font>
    <font>
      <sz val="8"/>
      <name val="Calibri"/>
      <family val="2"/>
      <scheme val="minor"/>
    </font>
    <font>
      <sz val="12"/>
      <color rgb="FFFF0000"/>
      <name val="Calibri"/>
      <family val="2"/>
      <scheme val="minor"/>
    </font>
    <font>
      <b/>
      <sz val="12"/>
      <color theme="8"/>
      <name val="Calibri"/>
      <family val="2"/>
      <scheme val="minor"/>
    </font>
    <font>
      <sz val="11"/>
      <color theme="4"/>
      <name val="Calibri"/>
      <family val="2"/>
      <scheme val="minor"/>
    </font>
    <font>
      <sz val="11"/>
      <color theme="5"/>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3EBF9"/>
        <bgColor indexed="64"/>
      </patternFill>
    </fill>
    <fill>
      <patternFill patternType="solid">
        <fgColor theme="0" tint="-4.9989318521683403E-2"/>
        <bgColor indexed="64"/>
      </patternFill>
    </fill>
    <fill>
      <patternFill patternType="solid">
        <fgColor rgb="FF6B2976"/>
        <bgColor indexed="64"/>
      </patternFill>
    </fill>
  </fills>
  <borders count="54">
    <border>
      <left/>
      <right/>
      <top/>
      <bottom/>
      <diagonal/>
    </border>
    <border>
      <left style="thin">
        <color rgb="FF7030A0"/>
      </left>
      <right style="thin">
        <color rgb="FF7030A0"/>
      </right>
      <top/>
      <bottom style="thin">
        <color rgb="FF7030A0"/>
      </bottom>
      <diagonal/>
    </border>
    <border>
      <left style="thin">
        <color rgb="FF7030A0"/>
      </left>
      <right style="thin">
        <color rgb="FF7030A0"/>
      </right>
      <top style="thin">
        <color rgb="FF7030A0"/>
      </top>
      <bottom/>
      <diagonal/>
    </border>
    <border>
      <left style="thin">
        <color rgb="FF7030A0"/>
      </left>
      <right style="thin">
        <color rgb="FF7030A0"/>
      </right>
      <top/>
      <bottom/>
      <diagonal/>
    </border>
    <border>
      <left style="thin">
        <color rgb="FF7030A0"/>
      </left>
      <right style="thin">
        <color rgb="FF7030A0"/>
      </right>
      <top style="thin">
        <color rgb="FF7030A0"/>
      </top>
      <bottom style="thin">
        <color rgb="FF7030A0"/>
      </bottom>
      <diagonal/>
    </border>
    <border>
      <left style="thin">
        <color rgb="FF7030A0"/>
      </left>
      <right/>
      <top/>
      <bottom/>
      <diagonal/>
    </border>
    <border>
      <left style="thin">
        <color rgb="FF7030A0"/>
      </left>
      <right/>
      <top/>
      <bottom style="thin">
        <color rgb="FF7030A0"/>
      </bottom>
      <diagonal/>
    </border>
    <border>
      <left style="thin">
        <color rgb="FF7030A0"/>
      </left>
      <right/>
      <top style="thin">
        <color rgb="FF7030A0"/>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rgb="FF7030A0"/>
      </left>
      <right style="thin">
        <color rgb="FF7030A0"/>
      </right>
      <top style="thin">
        <color theme="0"/>
      </top>
      <bottom/>
      <diagonal/>
    </border>
    <border>
      <left style="thin">
        <color theme="0"/>
      </left>
      <right/>
      <top style="thin">
        <color theme="0"/>
      </top>
      <bottom style="thin">
        <color theme="0"/>
      </bottom>
      <diagonal/>
    </border>
    <border>
      <left/>
      <right/>
      <top/>
      <bottom style="thin">
        <color theme="0"/>
      </bottom>
      <diagonal/>
    </border>
    <border>
      <left style="thin">
        <color indexed="64"/>
      </left>
      <right/>
      <top style="thin">
        <color indexed="64"/>
      </top>
      <bottom/>
      <diagonal/>
    </border>
    <border>
      <left/>
      <right/>
      <top style="thin">
        <color indexed="64"/>
      </top>
      <bottom/>
      <diagonal/>
    </border>
    <border>
      <left style="thin">
        <color theme="0"/>
      </left>
      <right style="thin">
        <color theme="0"/>
      </right>
      <top style="thin">
        <color indexed="64"/>
      </top>
      <bottom/>
      <diagonal/>
    </border>
    <border>
      <left style="thin">
        <color theme="0"/>
      </left>
      <right/>
      <top style="thin">
        <color indexed="64"/>
      </top>
      <bottom style="thin">
        <color theme="0"/>
      </bottom>
      <diagonal/>
    </border>
    <border>
      <left style="thin">
        <color indexed="64"/>
      </left>
      <right/>
      <top/>
      <bottom style="thin">
        <color rgb="FF7030A0"/>
      </bottom>
      <diagonal/>
    </border>
    <border>
      <left style="thin">
        <color theme="0"/>
      </left>
      <right style="thin">
        <color indexed="64"/>
      </right>
      <top style="thin">
        <color theme="0"/>
      </top>
      <bottom style="thin">
        <color theme="0"/>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rgb="FF7030A0"/>
      </left>
      <right style="thin">
        <color rgb="FF7030A0"/>
      </right>
      <top/>
      <bottom style="thin">
        <color indexed="64"/>
      </bottom>
      <diagonal/>
    </border>
    <border>
      <left style="thin">
        <color rgb="FF7030A0"/>
      </left>
      <right style="thin">
        <color theme="0"/>
      </right>
      <top style="thin">
        <color indexed="64"/>
      </top>
      <bottom/>
      <diagonal/>
    </border>
    <border>
      <left style="thin">
        <color rgb="FF7030A0"/>
      </left>
      <right style="thin">
        <color theme="0"/>
      </right>
      <top/>
      <bottom style="thin">
        <color rgb="FF7030A0"/>
      </bottom>
      <diagonal/>
    </border>
    <border>
      <left style="thin">
        <color rgb="FF7030A0"/>
      </left>
      <right style="thin">
        <color theme="0"/>
      </right>
      <top style="thin">
        <color rgb="FF7030A0"/>
      </top>
      <bottom/>
      <diagonal/>
    </border>
    <border>
      <left/>
      <right/>
      <top style="thick">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double">
        <color indexed="64"/>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rgb="FF7030A0"/>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9">
    <xf numFmtId="0" fontId="0"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1"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69">
    <xf numFmtId="0" fontId="0" fillId="0" borderId="0" xfId="0"/>
    <xf numFmtId="0" fontId="0" fillId="2" borderId="0" xfId="0" applyFill="1"/>
    <xf numFmtId="0" fontId="17" fillId="2" borderId="0" xfId="0" applyFont="1" applyFill="1"/>
    <xf numFmtId="0" fontId="6" fillId="2" borderId="0" xfId="0" applyFont="1" applyFill="1"/>
    <xf numFmtId="0" fontId="6" fillId="2" borderId="0" xfId="0" applyFont="1" applyFill="1" applyAlignment="1">
      <alignment horizontal="center"/>
    </xf>
    <xf numFmtId="6" fontId="6" fillId="2" borderId="0" xfId="0" applyNumberFormat="1" applyFont="1" applyFill="1" applyAlignment="1">
      <alignment horizontal="center"/>
    </xf>
    <xf numFmtId="164" fontId="6" fillId="2" borderId="0" xfId="0" applyNumberFormat="1" applyFont="1" applyFill="1" applyAlignment="1">
      <alignment horizontal="center"/>
    </xf>
    <xf numFmtId="0" fontId="0" fillId="2" borderId="21" xfId="0" applyFill="1" applyBorder="1"/>
    <xf numFmtId="0" fontId="0" fillId="5" borderId="0" xfId="0" applyFill="1"/>
    <xf numFmtId="0" fontId="4" fillId="5" borderId="0" xfId="0" applyFont="1" applyFill="1"/>
    <xf numFmtId="0" fontId="8" fillId="5" borderId="9" xfId="0" applyFont="1" applyFill="1" applyBorder="1" applyAlignment="1">
      <alignment horizontal="center"/>
    </xf>
    <xf numFmtId="0" fontId="10" fillId="5" borderId="12" xfId="0" applyFont="1" applyFill="1" applyBorder="1"/>
    <xf numFmtId="0" fontId="20" fillId="5" borderId="0" xfId="0" applyFont="1" applyFill="1"/>
    <xf numFmtId="0" fontId="0" fillId="2" borderId="14" xfId="0" applyFill="1" applyBorder="1"/>
    <xf numFmtId="0" fontId="0" fillId="2" borderId="21" xfId="0" applyFill="1" applyBorder="1" applyAlignment="1">
      <alignment horizontal="right"/>
    </xf>
    <xf numFmtId="0" fontId="0" fillId="2" borderId="0" xfId="0" applyFill="1" applyAlignment="1">
      <alignment horizontal="right"/>
    </xf>
    <xf numFmtId="43" fontId="0" fillId="2" borderId="0" xfId="0" applyNumberFormat="1" applyFill="1"/>
    <xf numFmtId="43" fontId="0" fillId="2" borderId="0" xfId="3" applyFont="1" applyFill="1" applyBorder="1" applyProtection="1"/>
    <xf numFmtId="0" fontId="7" fillId="2" borderId="0" xfId="0" applyFont="1" applyFill="1"/>
    <xf numFmtId="0" fontId="0" fillId="2" borderId="13" xfId="0" applyFill="1" applyBorder="1"/>
    <xf numFmtId="0" fontId="0" fillId="2" borderId="28" xfId="0" applyFill="1" applyBorder="1"/>
    <xf numFmtId="0" fontId="0" fillId="2" borderId="19" xfId="0" applyFill="1" applyBorder="1"/>
    <xf numFmtId="0" fontId="19" fillId="5" borderId="0" xfId="0" applyFont="1" applyFill="1"/>
    <xf numFmtId="0" fontId="0" fillId="2" borderId="29" xfId="0" applyFill="1" applyBorder="1"/>
    <xf numFmtId="0" fontId="0" fillId="2" borderId="20" xfId="0" applyFill="1" applyBorder="1"/>
    <xf numFmtId="8" fontId="0" fillId="2" borderId="21" xfId="0" applyNumberFormat="1" applyFill="1" applyBorder="1"/>
    <xf numFmtId="0" fontId="0" fillId="2" borderId="30" xfId="0" applyFill="1" applyBorder="1"/>
    <xf numFmtId="8" fontId="0" fillId="2" borderId="0" xfId="0" applyNumberFormat="1" applyFill="1"/>
    <xf numFmtId="0" fontId="3" fillId="2" borderId="0" xfId="0" applyFont="1" applyFill="1"/>
    <xf numFmtId="0" fontId="0" fillId="2" borderId="31" xfId="0" applyFill="1" applyBorder="1"/>
    <xf numFmtId="43" fontId="0" fillId="2" borderId="31" xfId="3" applyFont="1" applyFill="1" applyBorder="1" applyProtection="1"/>
    <xf numFmtId="0" fontId="18" fillId="2" borderId="27" xfId="0" applyFont="1" applyFill="1" applyBorder="1" applyAlignment="1">
      <alignment vertical="center" wrapText="1"/>
    </xf>
    <xf numFmtId="0" fontId="3" fillId="2" borderId="21" xfId="0" applyFont="1" applyFill="1" applyBorder="1"/>
    <xf numFmtId="9" fontId="0" fillId="2" borderId="0" xfId="0" applyNumberFormat="1" applyFill="1"/>
    <xf numFmtId="0" fontId="0" fillId="2" borderId="0" xfId="0" applyFill="1" applyAlignment="1">
      <alignment horizontal="right" wrapText="1"/>
    </xf>
    <xf numFmtId="0" fontId="3" fillId="2" borderId="21" xfId="0" applyFont="1" applyFill="1" applyBorder="1" applyAlignment="1">
      <alignment horizontal="right" wrapText="1"/>
    </xf>
    <xf numFmtId="0" fontId="3" fillId="2" borderId="0" xfId="0" applyFont="1" applyFill="1" applyAlignment="1">
      <alignment horizontal="right" wrapText="1"/>
    </xf>
    <xf numFmtId="43" fontId="0" fillId="2" borderId="0" xfId="3" applyFont="1" applyFill="1" applyAlignment="1" applyProtection="1">
      <alignment horizontal="right"/>
    </xf>
    <xf numFmtId="43" fontId="0" fillId="2" borderId="0" xfId="3" applyFont="1" applyFill="1" applyBorder="1" applyAlignment="1" applyProtection="1">
      <alignment horizontal="right"/>
    </xf>
    <xf numFmtId="43" fontId="0" fillId="2" borderId="21" xfId="3" applyFont="1" applyFill="1" applyBorder="1" applyAlignment="1" applyProtection="1">
      <alignment horizontal="right"/>
    </xf>
    <xf numFmtId="43" fontId="0" fillId="2" borderId="0" xfId="3" applyFont="1" applyFill="1" applyProtection="1"/>
    <xf numFmtId="165" fontId="6" fillId="2" borderId="0" xfId="0" applyNumberFormat="1" applyFont="1" applyFill="1"/>
    <xf numFmtId="165" fontId="0" fillId="0" borderId="0" xfId="0" applyNumberFormat="1"/>
    <xf numFmtId="43" fontId="0" fillId="2" borderId="0" xfId="0" applyNumberFormat="1" applyFill="1" applyAlignment="1">
      <alignment horizontal="right"/>
    </xf>
    <xf numFmtId="0" fontId="17" fillId="2" borderId="27" xfId="0" applyFont="1" applyFill="1" applyBorder="1" applyAlignment="1">
      <alignment horizontal="left" vertical="top" wrapText="1"/>
    </xf>
    <xf numFmtId="0" fontId="5" fillId="3" borderId="7" xfId="0" applyFont="1" applyFill="1" applyBorder="1"/>
    <xf numFmtId="0" fontId="5" fillId="3" borderId="6" xfId="0" applyFont="1" applyFill="1" applyBorder="1"/>
    <xf numFmtId="0" fontId="8" fillId="5" borderId="8" xfId="0" applyFont="1" applyFill="1" applyBorder="1" applyAlignment="1">
      <alignment horizontal="center" vertical="center"/>
    </xf>
    <xf numFmtId="0" fontId="7" fillId="2" borderId="7" xfId="0" applyFont="1" applyFill="1" applyBorder="1"/>
    <xf numFmtId="0" fontId="6" fillId="2" borderId="2" xfId="0" applyFont="1" applyFill="1" applyBorder="1" applyAlignment="1">
      <alignment horizontal="center"/>
    </xf>
    <xf numFmtId="6" fontId="6" fillId="2" borderId="10" xfId="0" applyNumberFormat="1" applyFont="1" applyFill="1" applyBorder="1" applyAlignment="1">
      <alignment horizontal="right"/>
    </xf>
    <xf numFmtId="0" fontId="7" fillId="2" borderId="5" xfId="0" applyFont="1" applyFill="1" applyBorder="1"/>
    <xf numFmtId="0" fontId="6" fillId="2" borderId="3" xfId="0" applyFont="1" applyFill="1" applyBorder="1" applyAlignment="1">
      <alignment horizontal="center"/>
    </xf>
    <xf numFmtId="0" fontId="7" fillId="2" borderId="6" xfId="0" applyFont="1" applyFill="1" applyBorder="1"/>
    <xf numFmtId="0" fontId="6" fillId="2" borderId="1" xfId="0" applyFont="1" applyFill="1" applyBorder="1" applyAlignment="1">
      <alignment horizontal="center"/>
    </xf>
    <xf numFmtId="166" fontId="6" fillId="2" borderId="1" xfId="0" applyNumberFormat="1" applyFont="1" applyFill="1" applyBorder="1" applyAlignment="1">
      <alignment horizontal="right"/>
    </xf>
    <xf numFmtId="0" fontId="6" fillId="0" borderId="0" xfId="0" applyFont="1"/>
    <xf numFmtId="0" fontId="10" fillId="5" borderId="21" xfId="0" applyFont="1" applyFill="1" applyBorder="1"/>
    <xf numFmtId="0" fontId="5" fillId="3" borderId="13" xfId="0" applyFont="1" applyFill="1" applyBorder="1"/>
    <xf numFmtId="0" fontId="5" fillId="3" borderId="17" xfId="0" applyFont="1" applyFill="1" applyBorder="1"/>
    <xf numFmtId="0" fontId="6" fillId="2" borderId="19" xfId="0" applyFont="1" applyFill="1" applyBorder="1"/>
    <xf numFmtId="0" fontId="6" fillId="2" borderId="22" xfId="0" applyFont="1" applyFill="1" applyBorder="1" applyAlignment="1">
      <alignment horizontal="center"/>
    </xf>
    <xf numFmtId="43" fontId="0" fillId="2" borderId="29" xfId="0" applyNumberFormat="1" applyFill="1" applyBorder="1"/>
    <xf numFmtId="0" fontId="21" fillId="2" borderId="21" xfId="5" applyFill="1" applyBorder="1"/>
    <xf numFmtId="168" fontId="0" fillId="2" borderId="29" xfId="0" applyNumberFormat="1" applyFill="1" applyBorder="1"/>
    <xf numFmtId="0" fontId="8" fillId="5" borderId="9" xfId="0" applyFont="1" applyFill="1" applyBorder="1" applyAlignment="1">
      <alignment horizontal="center" wrapText="1"/>
    </xf>
    <xf numFmtId="0" fontId="6" fillId="2" borderId="36" xfId="0" applyFont="1" applyFill="1" applyBorder="1"/>
    <xf numFmtId="166" fontId="0" fillId="0" borderId="0" xfId="4" applyNumberFormat="1" applyFont="1" applyFill="1" applyBorder="1" applyAlignment="1" applyProtection="1">
      <alignment horizontal="right"/>
    </xf>
    <xf numFmtId="166" fontId="0" fillId="0" borderId="0" xfId="4" applyNumberFormat="1" applyFont="1" applyFill="1" applyProtection="1"/>
    <xf numFmtId="166" fontId="28" fillId="0" borderId="0" xfId="4" applyNumberFormat="1" applyFont="1" applyFill="1" applyBorder="1" applyAlignment="1" applyProtection="1">
      <alignment horizontal="right"/>
    </xf>
    <xf numFmtId="166" fontId="29" fillId="0" borderId="4" xfId="4" applyNumberFormat="1" applyFont="1" applyFill="1" applyBorder="1" applyAlignment="1" applyProtection="1">
      <alignment horizontal="right"/>
      <protection locked="0"/>
    </xf>
    <xf numFmtId="0" fontId="22" fillId="5" borderId="0" xfId="0" applyFont="1" applyFill="1"/>
    <xf numFmtId="0" fontId="4" fillId="5" borderId="26" xfId="0" applyFont="1" applyFill="1" applyBorder="1"/>
    <xf numFmtId="0" fontId="0" fillId="5" borderId="26" xfId="0" applyFill="1" applyBorder="1"/>
    <xf numFmtId="0" fontId="11" fillId="5" borderId="26" xfId="0" applyFont="1" applyFill="1" applyBorder="1"/>
    <xf numFmtId="0" fontId="17" fillId="5" borderId="26" xfId="0" applyFont="1" applyFill="1" applyBorder="1"/>
    <xf numFmtId="0" fontId="11" fillId="5" borderId="0" xfId="0" applyFont="1" applyFill="1"/>
    <xf numFmtId="0" fontId="19" fillId="5" borderId="0" xfId="0" applyFont="1" applyFill="1" applyAlignment="1">
      <alignment horizontal="right"/>
    </xf>
    <xf numFmtId="0" fontId="17" fillId="5" borderId="0" xfId="0" applyFont="1" applyFill="1"/>
    <xf numFmtId="0" fontId="2" fillId="2" borderId="0" xfId="0" applyFont="1" applyFill="1"/>
    <xf numFmtId="0" fontId="0" fillId="2" borderId="0" xfId="0" quotePrefix="1" applyFill="1"/>
    <xf numFmtId="0" fontId="9" fillId="2" borderId="0" xfId="0" applyFont="1" applyFill="1" applyAlignment="1">
      <alignment horizontal="center"/>
    </xf>
    <xf numFmtId="0" fontId="12" fillId="2" borderId="0" xfId="0" applyFont="1" applyFill="1"/>
    <xf numFmtId="0" fontId="13" fillId="2" borderId="0" xfId="0" applyFont="1" applyFill="1"/>
    <xf numFmtId="0" fontId="14" fillId="2" borderId="0" xfId="0" applyFont="1" applyFill="1"/>
    <xf numFmtId="0" fontId="13" fillId="2" borderId="0" xfId="0" quotePrefix="1" applyFont="1" applyFill="1" applyAlignment="1">
      <alignment horizontal="center"/>
    </xf>
    <xf numFmtId="0" fontId="16" fillId="2" borderId="0" xfId="0" applyFont="1" applyFill="1" applyAlignment="1">
      <alignment horizontal="left" vertical="top"/>
    </xf>
    <xf numFmtId="0" fontId="17" fillId="2" borderId="0" xfId="0" quotePrefix="1" applyFont="1" applyFill="1"/>
    <xf numFmtId="0" fontId="15" fillId="0" borderId="0" xfId="0" applyFont="1"/>
    <xf numFmtId="0" fontId="11" fillId="0" borderId="0" xfId="0" applyFont="1"/>
    <xf numFmtId="0" fontId="3" fillId="0" borderId="21" xfId="0" applyFont="1" applyBorder="1" applyAlignment="1">
      <alignment vertical="top"/>
    </xf>
    <xf numFmtId="0" fontId="0" fillId="0" borderId="21" xfId="0" applyBorder="1"/>
    <xf numFmtId="0" fontId="3" fillId="0" borderId="21" xfId="0" applyFont="1" applyBorder="1" applyAlignment="1">
      <alignment horizontal="right" vertical="top" wrapText="1"/>
    </xf>
    <xf numFmtId="0" fontId="3" fillId="0" borderId="0" xfId="0" applyFont="1" applyAlignment="1">
      <alignment horizontal="right" vertical="top" wrapText="1"/>
    </xf>
    <xf numFmtId="166" fontId="0" fillId="0" borderId="0" xfId="0" applyNumberFormat="1"/>
    <xf numFmtId="166" fontId="3" fillId="0" borderId="14" xfId="0" applyNumberFormat="1" applyFont="1" applyBorder="1" applyAlignment="1">
      <alignment horizontal="right" vertical="top" wrapText="1"/>
    </xf>
    <xf numFmtId="0" fontId="24" fillId="0" borderId="0" xfId="0" applyFont="1"/>
    <xf numFmtId="0" fontId="12" fillId="0" borderId="0" xfId="0" applyFont="1"/>
    <xf numFmtId="43" fontId="0" fillId="0" borderId="0" xfId="0" applyNumberFormat="1"/>
    <xf numFmtId="0" fontId="0" fillId="0" borderId="0" xfId="0" applyAlignment="1">
      <alignment horizontal="left" indent="4"/>
    </xf>
    <xf numFmtId="0" fontId="0" fillId="0" borderId="0" xfId="0" applyAlignment="1">
      <alignment horizontal="left" vertical="center" indent="1"/>
    </xf>
    <xf numFmtId="15" fontId="6" fillId="0" borderId="0" xfId="0" quotePrefix="1" applyNumberFormat="1" applyFont="1" applyAlignment="1">
      <alignment horizontal="left" vertical="center" indent="1"/>
    </xf>
    <xf numFmtId="0" fontId="8" fillId="5" borderId="15" xfId="0" applyFont="1" applyFill="1" applyBorder="1" applyAlignment="1">
      <alignment horizontal="right" wrapText="1"/>
    </xf>
    <xf numFmtId="0" fontId="8" fillId="5" borderId="16" xfId="0" applyFont="1" applyFill="1" applyBorder="1" applyAlignment="1">
      <alignment horizontal="right" wrapText="1"/>
    </xf>
    <xf numFmtId="0" fontId="8" fillId="5" borderId="11" xfId="0" applyFont="1" applyFill="1" applyBorder="1" applyAlignment="1">
      <alignment horizontal="right" wrapText="1"/>
    </xf>
    <xf numFmtId="0" fontId="8" fillId="5" borderId="8" xfId="0" applyFont="1" applyFill="1" applyBorder="1" applyAlignment="1">
      <alignment horizontal="right" vertical="center"/>
    </xf>
    <xf numFmtId="0" fontId="8" fillId="5" borderId="8" xfId="0" quotePrefix="1" applyFont="1" applyFill="1" applyBorder="1" applyAlignment="1">
      <alignment horizontal="right" vertical="center"/>
    </xf>
    <xf numFmtId="0" fontId="8" fillId="5" borderId="18" xfId="0" applyFont="1" applyFill="1" applyBorder="1" applyAlignment="1">
      <alignment horizontal="right" vertical="center"/>
    </xf>
    <xf numFmtId="0" fontId="5" fillId="0" borderId="0" xfId="0" applyFont="1"/>
    <xf numFmtId="166" fontId="6" fillId="2" borderId="0" xfId="0" applyNumberFormat="1" applyFont="1" applyFill="1" applyAlignment="1">
      <alignment horizontal="right"/>
    </xf>
    <xf numFmtId="0" fontId="8" fillId="5" borderId="8" xfId="0" applyFont="1" applyFill="1" applyBorder="1" applyAlignment="1">
      <alignment horizontal="right" vertical="center" wrapText="1"/>
    </xf>
    <xf numFmtId="0" fontId="8" fillId="5" borderId="8" xfId="0" quotePrefix="1" applyFont="1" applyFill="1" applyBorder="1" applyAlignment="1">
      <alignment horizontal="right" vertical="center" wrapText="1"/>
    </xf>
    <xf numFmtId="0" fontId="8" fillId="5" borderId="9" xfId="0" applyFont="1" applyFill="1" applyBorder="1" applyAlignment="1">
      <alignment horizontal="right" wrapText="1"/>
    </xf>
    <xf numFmtId="169" fontId="17" fillId="2" borderId="0" xfId="0" applyNumberFormat="1" applyFont="1" applyFill="1"/>
    <xf numFmtId="6" fontId="6" fillId="2" borderId="0" xfId="0" applyNumberFormat="1" applyFont="1" applyFill="1" applyAlignment="1">
      <alignment horizontal="right"/>
    </xf>
    <xf numFmtId="0" fontId="0" fillId="0" borderId="0" xfId="0" applyAlignment="1">
      <alignment horizontal="center"/>
    </xf>
    <xf numFmtId="0" fontId="0" fillId="2" borderId="37" xfId="0" applyFill="1" applyBorder="1"/>
    <xf numFmtId="0" fontId="0" fillId="0" borderId="38" xfId="0" applyBorder="1" applyAlignment="1">
      <alignment horizontal="center"/>
    </xf>
    <xf numFmtId="0" fontId="0" fillId="2" borderId="39" xfId="0" applyFill="1" applyBorder="1"/>
    <xf numFmtId="0" fontId="0" fillId="0" borderId="40" xfId="0" applyBorder="1" applyAlignment="1">
      <alignment horizontal="center"/>
    </xf>
    <xf numFmtId="0" fontId="6" fillId="2" borderId="40" xfId="0" applyFont="1" applyFill="1" applyBorder="1" applyAlignment="1">
      <alignment horizontal="center"/>
    </xf>
    <xf numFmtId="0" fontId="0" fillId="2" borderId="41" xfId="0" applyFill="1" applyBorder="1"/>
    <xf numFmtId="0" fontId="0" fillId="0" borderId="42" xfId="0" applyBorder="1" applyAlignment="1">
      <alignment horizontal="center"/>
    </xf>
    <xf numFmtId="0" fontId="3" fillId="0" borderId="0" xfId="0" applyFont="1"/>
    <xf numFmtId="6" fontId="6" fillId="2" borderId="3" xfId="0" applyNumberFormat="1" applyFont="1" applyFill="1" applyBorder="1" applyAlignment="1">
      <alignment horizontal="right"/>
    </xf>
    <xf numFmtId="0" fontId="6" fillId="2" borderId="27" xfId="0" applyFont="1" applyFill="1" applyBorder="1"/>
    <xf numFmtId="2" fontId="6" fillId="2" borderId="27" xfId="0" applyNumberFormat="1" applyFont="1" applyFill="1" applyBorder="1" applyAlignment="1">
      <alignment horizontal="center" vertical="top" wrapText="1"/>
    </xf>
    <xf numFmtId="0" fontId="0" fillId="0" borderId="27" xfId="0" applyBorder="1"/>
    <xf numFmtId="165" fontId="6" fillId="2" borderId="27" xfId="6" applyNumberFormat="1" applyFont="1" applyFill="1" applyBorder="1" applyAlignment="1" applyProtection="1">
      <alignment horizontal="center"/>
    </xf>
    <xf numFmtId="165" fontId="7" fillId="2" borderId="27" xfId="6" applyNumberFormat="1" applyFont="1" applyFill="1" applyBorder="1" applyAlignment="1" applyProtection="1">
      <alignment horizontal="center"/>
    </xf>
    <xf numFmtId="0" fontId="0" fillId="0" borderId="43" xfId="0" applyBorder="1"/>
    <xf numFmtId="165" fontId="6" fillId="2" borderId="44" xfId="6" applyNumberFormat="1" applyFont="1" applyFill="1" applyBorder="1" applyAlignment="1" applyProtection="1">
      <alignment horizontal="center"/>
    </xf>
    <xf numFmtId="165" fontId="7" fillId="2" borderId="44" xfId="6" applyNumberFormat="1" applyFont="1" applyFill="1" applyBorder="1" applyAlignment="1" applyProtection="1">
      <alignment horizontal="center"/>
    </xf>
    <xf numFmtId="0" fontId="0" fillId="0" borderId="45" xfId="0" applyBorder="1"/>
    <xf numFmtId="165" fontId="6" fillId="2" borderId="46" xfId="6" applyNumberFormat="1" applyFont="1" applyFill="1" applyBorder="1" applyAlignment="1" applyProtection="1">
      <alignment horizontal="center"/>
    </xf>
    <xf numFmtId="165" fontId="6" fillId="2" borderId="47" xfId="6" applyNumberFormat="1" applyFont="1" applyFill="1" applyBorder="1" applyAlignment="1" applyProtection="1">
      <alignment horizontal="center"/>
    </xf>
    <xf numFmtId="0" fontId="0" fillId="0" borderId="48" xfId="0" applyBorder="1"/>
    <xf numFmtId="165" fontId="6" fillId="2" borderId="49" xfId="6" applyNumberFormat="1" applyFont="1" applyFill="1" applyBorder="1" applyAlignment="1" applyProtection="1">
      <alignment horizontal="center"/>
    </xf>
    <xf numFmtId="165" fontId="6" fillId="2" borderId="50" xfId="6" applyNumberFormat="1" applyFont="1" applyFill="1" applyBorder="1" applyAlignment="1" applyProtection="1">
      <alignment horizontal="center"/>
    </xf>
    <xf numFmtId="0" fontId="6" fillId="2" borderId="51" xfId="0" applyFont="1" applyFill="1" applyBorder="1"/>
    <xf numFmtId="2" fontId="6" fillId="2" borderId="52" xfId="0" applyNumberFormat="1" applyFont="1" applyFill="1" applyBorder="1" applyAlignment="1">
      <alignment horizontal="center" vertical="top" wrapText="1"/>
    </xf>
    <xf numFmtId="2" fontId="6" fillId="2" borderId="53" xfId="0" applyNumberFormat="1" applyFont="1" applyFill="1" applyBorder="1" applyAlignment="1">
      <alignment horizontal="center" vertical="top" wrapText="1"/>
    </xf>
    <xf numFmtId="0" fontId="18" fillId="2" borderId="27" xfId="0" applyFont="1" applyFill="1" applyBorder="1" applyAlignment="1">
      <alignment horizontal="center" vertical="center" wrapText="1"/>
    </xf>
    <xf numFmtId="171" fontId="19" fillId="5" borderId="0" xfId="0" applyNumberFormat="1" applyFont="1" applyFill="1" applyAlignment="1">
      <alignment horizontal="left"/>
    </xf>
    <xf numFmtId="0" fontId="21" fillId="0" borderId="0" xfId="5" applyFill="1" applyProtection="1"/>
    <xf numFmtId="167" fontId="0" fillId="0" borderId="27" xfId="0" quotePrefix="1" applyNumberFormat="1" applyBorder="1" applyAlignment="1">
      <alignment horizontal="center" vertical="center"/>
    </xf>
    <xf numFmtId="170" fontId="17" fillId="2" borderId="27" xfId="0" applyNumberFormat="1" applyFont="1" applyFill="1" applyBorder="1" applyAlignment="1">
      <alignment vertical="center" wrapText="1"/>
    </xf>
    <xf numFmtId="167" fontId="17" fillId="2" borderId="27" xfId="0" applyNumberFormat="1" applyFont="1" applyFill="1" applyBorder="1" applyAlignment="1">
      <alignment horizontal="center" vertical="center" wrapText="1"/>
    </xf>
    <xf numFmtId="43" fontId="17" fillId="2" borderId="0" xfId="3" applyFont="1" applyFill="1" applyBorder="1" applyProtection="1"/>
    <xf numFmtId="0" fontId="21" fillId="2" borderId="0" xfId="5" applyFill="1" applyProtection="1">
      <protection locked="0"/>
    </xf>
    <xf numFmtId="166" fontId="27" fillId="4" borderId="34" xfId="0" applyNumberFormat="1" applyFont="1" applyFill="1" applyBorder="1" applyAlignment="1">
      <alignment horizontal="center"/>
    </xf>
    <xf numFmtId="166" fontId="27" fillId="4" borderId="35" xfId="0" applyNumberFormat="1" applyFont="1" applyFill="1" applyBorder="1" applyAlignment="1">
      <alignment horizontal="center"/>
    </xf>
    <xf numFmtId="0" fontId="0" fillId="3" borderId="32" xfId="0" applyFill="1" applyBorder="1" applyAlignment="1" applyProtection="1">
      <alignment horizontal="center"/>
      <protection locked="0"/>
    </xf>
    <xf numFmtId="0" fontId="0" fillId="3" borderId="33" xfId="0" applyFill="1" applyBorder="1" applyAlignment="1" applyProtection="1">
      <alignment horizontal="center"/>
      <protection locked="0"/>
    </xf>
    <xf numFmtId="166" fontId="13" fillId="4" borderId="34" xfId="0" quotePrefix="1" applyNumberFormat="1" applyFont="1" applyFill="1" applyBorder="1" applyAlignment="1">
      <alignment horizontal="center"/>
    </xf>
    <xf numFmtId="166" fontId="13" fillId="4" borderId="35" xfId="0" quotePrefix="1" applyNumberFormat="1" applyFont="1" applyFill="1" applyBorder="1" applyAlignment="1">
      <alignment horizontal="center"/>
    </xf>
    <xf numFmtId="4" fontId="13" fillId="4" borderId="34" xfId="0" applyNumberFormat="1" applyFont="1" applyFill="1" applyBorder="1" applyAlignment="1">
      <alignment horizontal="center"/>
    </xf>
    <xf numFmtId="4" fontId="13" fillId="4" borderId="35" xfId="0" applyNumberFormat="1" applyFont="1" applyFill="1" applyBorder="1" applyAlignment="1">
      <alignment horizontal="center"/>
    </xf>
    <xf numFmtId="0" fontId="26" fillId="2" borderId="0" xfId="0" applyFont="1" applyFill="1" applyAlignment="1">
      <alignment horizontal="left" wrapText="1"/>
    </xf>
    <xf numFmtId="0" fontId="13" fillId="4" borderId="34" xfId="0" quotePrefix="1" applyFont="1" applyFill="1" applyBorder="1" applyAlignment="1">
      <alignment horizontal="center"/>
    </xf>
    <xf numFmtId="0" fontId="13" fillId="4" borderId="35" xfId="0" quotePrefix="1" applyFont="1" applyFill="1" applyBorder="1" applyAlignment="1">
      <alignment horizontal="center"/>
    </xf>
    <xf numFmtId="10" fontId="13" fillId="4" borderId="34" xfId="1" applyNumberFormat="1" applyFont="1" applyFill="1" applyBorder="1" applyAlignment="1" applyProtection="1">
      <alignment horizontal="center"/>
    </xf>
    <xf numFmtId="10" fontId="13" fillId="4" borderId="35" xfId="1" applyNumberFormat="1" applyFont="1" applyFill="1" applyBorder="1" applyAlignment="1" applyProtection="1">
      <alignment horizontal="center"/>
    </xf>
    <xf numFmtId="4" fontId="16" fillId="4" borderId="34" xfId="0" applyNumberFormat="1" applyFont="1" applyFill="1" applyBorder="1" applyAlignment="1">
      <alignment horizontal="center"/>
    </xf>
    <xf numFmtId="4" fontId="16" fillId="4" borderId="35" xfId="0" applyNumberFormat="1" applyFont="1" applyFill="1" applyBorder="1" applyAlignment="1">
      <alignment horizontal="center"/>
    </xf>
    <xf numFmtId="0" fontId="5" fillId="3" borderId="25" xfId="0" applyFont="1" applyFill="1" applyBorder="1" applyAlignment="1">
      <alignment horizontal="center" vertical="top" wrapText="1"/>
    </xf>
    <xf numFmtId="0" fontId="5" fillId="3" borderId="24" xfId="0" applyFont="1" applyFill="1" applyBorder="1" applyAlignment="1">
      <alignment horizontal="center" vertical="top" wrapText="1"/>
    </xf>
    <xf numFmtId="0" fontId="5" fillId="3" borderId="23" xfId="0" applyFont="1" applyFill="1" applyBorder="1" applyAlignment="1">
      <alignment horizontal="center" vertical="top" wrapText="1"/>
    </xf>
    <xf numFmtId="0" fontId="17" fillId="2" borderId="0" xfId="0" applyFont="1" applyFill="1" applyAlignment="1">
      <alignment horizontal="left" vertical="top" wrapText="1"/>
    </xf>
  </cellXfs>
  <cellStyles count="9">
    <cellStyle name="Comma" xfId="3" builtinId="3"/>
    <cellStyle name="Comma 2" xfId="2" xr:uid="{00000000-0005-0000-0000-000001000000}"/>
    <cellStyle name="Comma 2 2" xfId="6" xr:uid="{5C6C11F4-F928-4EE2-A135-2100F347203B}"/>
    <cellStyle name="Comma 3" xfId="7" xr:uid="{7F35B4B6-9DD6-40CE-9949-353C15888C62}"/>
    <cellStyle name="Currency" xfId="4" builtinId="4"/>
    <cellStyle name="Currency 2" xfId="8" xr:uid="{5EC42B3A-F9BA-40CF-AD31-BF584E9AD03B}"/>
    <cellStyle name="Hyperlink" xfId="5" builtinId="8"/>
    <cellStyle name="Normal" xfId="0" builtinId="0"/>
    <cellStyle name="Percent" xfId="1" builtinId="5"/>
  </cellStyles>
  <dxfs count="0"/>
  <tableStyles count="0" defaultTableStyle="TableStyleMedium2" defaultPivotStyle="PivotStyleLight16"/>
  <colors>
    <mruColors>
      <color rgb="FF6B297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dss.gov.au/sites/default/files/documents/02_2024/rates-list-20-march-2024.pdf" TargetMode="External"/><Relationship Id="rId1" Type="http://schemas.openxmlformats.org/officeDocument/2006/relationships/hyperlink" Target="https://www.dss.gov.au/sites/default/files/documents/02_2024/rates-list-20-march-2024.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Z65"/>
  <sheetViews>
    <sheetView showGridLines="0" tabSelected="1" zoomScale="90" zoomScaleNormal="90" workbookViewId="0">
      <pane ySplit="3" topLeftCell="A4" activePane="bottomLeft" state="frozen"/>
      <selection activeCell="C12" sqref="C12"/>
      <selection pane="bottomLeft" activeCell="H13" sqref="H13:I13"/>
    </sheetView>
  </sheetViews>
  <sheetFormatPr defaultColWidth="0" defaultRowHeight="14.5" zeroHeight="1" x14ac:dyDescent="0.35"/>
  <cols>
    <col min="1" max="1" width="2" style="1" customWidth="1"/>
    <col min="2" max="2" width="2.1796875" style="1" customWidth="1"/>
    <col min="3" max="3" width="17.453125" style="1" customWidth="1"/>
    <col min="4" max="4" width="37.1796875" style="1" customWidth="1"/>
    <col min="5" max="5" width="16.1796875" style="1" customWidth="1"/>
    <col min="6" max="6" width="12" style="1" customWidth="1"/>
    <col min="7" max="7" width="19.1796875" style="1" customWidth="1"/>
    <col min="8" max="9" width="18.1796875" style="1" customWidth="1"/>
    <col min="10" max="10" width="14.453125" style="1" customWidth="1"/>
    <col min="11" max="11" width="8.81640625" style="1" customWidth="1"/>
    <col min="12" max="16384" width="9" style="1" hidden="1"/>
  </cols>
  <sheetData>
    <row r="1" spans="1:26" s="73" customFormat="1" ht="21" customHeight="1" thickTop="1" x14ac:dyDescent="0.55000000000000004">
      <c r="A1" s="8"/>
      <c r="B1" s="71" t="s">
        <v>0</v>
      </c>
      <c r="C1" s="72"/>
      <c r="G1" s="74"/>
      <c r="R1" s="75"/>
    </row>
    <row r="2" spans="1:26" s="8" customFormat="1" ht="21" x14ac:dyDescent="0.5">
      <c r="B2" s="9" t="s">
        <v>226</v>
      </c>
      <c r="C2" s="9"/>
      <c r="G2" s="76"/>
      <c r="I2" s="77" t="s">
        <v>183</v>
      </c>
      <c r="J2" s="143">
        <v>45454</v>
      </c>
      <c r="R2" s="78"/>
    </row>
    <row r="3" spans="1:26" ht="67.5" customHeight="1" x14ac:dyDescent="0.35">
      <c r="B3" s="79"/>
      <c r="C3" s="158" t="s">
        <v>1</v>
      </c>
      <c r="D3" s="158"/>
      <c r="E3" s="158"/>
      <c r="F3" s="158"/>
      <c r="G3" s="158"/>
      <c r="H3" s="158"/>
      <c r="I3" s="158"/>
      <c r="J3" s="158"/>
      <c r="K3" s="158"/>
    </row>
    <row r="4" spans="1:26" x14ac:dyDescent="0.35">
      <c r="Q4" s="80"/>
    </row>
    <row r="5" spans="1:26" x14ac:dyDescent="0.35">
      <c r="C5" s="28" t="s">
        <v>181</v>
      </c>
      <c r="L5" s="81" t="s">
        <v>2</v>
      </c>
      <c r="Q5" s="80"/>
    </row>
    <row r="6" spans="1:26" x14ac:dyDescent="0.35">
      <c r="L6" s="81"/>
    </row>
    <row r="7" spans="1:26" x14ac:dyDescent="0.35">
      <c r="B7"/>
      <c r="C7" s="1" t="s">
        <v>213</v>
      </c>
      <c r="G7" s="82" t="s">
        <v>3</v>
      </c>
      <c r="H7" s="152" t="s">
        <v>186</v>
      </c>
      <c r="I7" s="153"/>
      <c r="L7" s="81">
        <f>MATCH(H7,LISTS!A3:A6,0)</f>
        <v>1</v>
      </c>
    </row>
    <row r="8" spans="1:26" x14ac:dyDescent="0.35">
      <c r="G8" s="82"/>
      <c r="L8" s="81"/>
      <c r="N8" s="2"/>
      <c r="O8" s="2"/>
      <c r="P8" s="2"/>
      <c r="Q8" s="2"/>
      <c r="S8" s="2"/>
      <c r="T8" s="2"/>
      <c r="U8" s="2"/>
      <c r="V8" s="2"/>
      <c r="W8" s="2"/>
      <c r="X8" s="2"/>
      <c r="Y8" s="2"/>
      <c r="Z8" s="2"/>
    </row>
    <row r="9" spans="1:26" x14ac:dyDescent="0.35">
      <c r="B9"/>
      <c r="C9" s="1" t="s">
        <v>4</v>
      </c>
      <c r="G9" s="82" t="s">
        <v>3</v>
      </c>
      <c r="H9" s="152" t="s">
        <v>27</v>
      </c>
      <c r="I9" s="153"/>
      <c r="L9" s="81">
        <f>IFERROR(IF(L7=4, MATCH(H9,LISTS!B23:B27,0), MATCH(H9,LISTS!B3:B13,0)),100)</f>
        <v>1</v>
      </c>
      <c r="N9" s="2"/>
      <c r="O9" s="2"/>
      <c r="P9" s="2"/>
      <c r="Q9" s="2"/>
      <c r="S9" s="2"/>
      <c r="T9" s="2"/>
      <c r="U9" s="2"/>
      <c r="V9" s="2"/>
      <c r="W9" s="2"/>
      <c r="X9" s="2"/>
      <c r="Y9" s="2"/>
      <c r="Z9" s="2"/>
    </row>
    <row r="10" spans="1:26" x14ac:dyDescent="0.35">
      <c r="G10" s="82"/>
      <c r="I10" s="86"/>
      <c r="J10" s="1" t="s">
        <v>6</v>
      </c>
      <c r="L10" s="81"/>
      <c r="N10" s="2"/>
      <c r="O10" s="2"/>
      <c r="P10" s="2"/>
      <c r="Q10" s="2"/>
      <c r="S10" s="2"/>
      <c r="T10" s="2"/>
      <c r="U10" s="2"/>
      <c r="V10" s="2"/>
      <c r="W10" s="2"/>
      <c r="X10" s="2"/>
      <c r="Y10" s="2"/>
      <c r="Z10" s="2"/>
    </row>
    <row r="11" spans="1:26" x14ac:dyDescent="0.35">
      <c r="B11"/>
      <c r="C11" s="83" t="s">
        <v>7</v>
      </c>
      <c r="D11" s="83"/>
      <c r="E11" s="83"/>
      <c r="F11" s="83"/>
      <c r="G11" s="84" t="s">
        <v>8</v>
      </c>
      <c r="H11" s="159">
        <f>VLOOKUP(H9,LISTS!E3:F18,2,FALSE)</f>
        <v>1</v>
      </c>
      <c r="I11" s="160"/>
      <c r="L11" s="81">
        <f>H11</f>
        <v>1</v>
      </c>
      <c r="N11" s="2"/>
      <c r="O11" s="2"/>
      <c r="P11" s="2"/>
      <c r="Q11" s="2"/>
      <c r="S11" s="2"/>
      <c r="T11" s="2"/>
      <c r="U11" s="2"/>
      <c r="V11" s="2"/>
      <c r="W11" s="2"/>
      <c r="X11" s="2"/>
      <c r="Y11" s="2"/>
      <c r="Z11" s="2"/>
    </row>
    <row r="12" spans="1:26" x14ac:dyDescent="0.35">
      <c r="B12"/>
      <c r="C12" s="83"/>
      <c r="D12" s="83"/>
      <c r="E12" s="83"/>
      <c r="F12" s="83"/>
      <c r="G12" s="84"/>
      <c r="H12" s="86" t="str">
        <f>IF(L9=100, "Invalid Selection: Please change the Stock or Building Type", "")</f>
        <v/>
      </c>
      <c r="I12" s="85"/>
      <c r="L12" s="81"/>
      <c r="N12" s="2"/>
      <c r="O12" s="2"/>
      <c r="P12" s="2"/>
      <c r="Q12" s="2"/>
      <c r="S12" s="2"/>
      <c r="T12" s="2"/>
      <c r="U12" s="2"/>
      <c r="V12" s="2"/>
      <c r="W12" s="2"/>
      <c r="X12" s="2"/>
      <c r="Y12" s="2"/>
      <c r="Z12" s="2"/>
    </row>
    <row r="13" spans="1:26" x14ac:dyDescent="0.35">
      <c r="B13"/>
      <c r="C13" s="1" t="s">
        <v>9</v>
      </c>
      <c r="G13" s="82" t="s">
        <v>3</v>
      </c>
      <c r="H13" s="152" t="s">
        <v>23</v>
      </c>
      <c r="I13" s="153"/>
      <c r="L13" s="81">
        <f>MATCH($H$13,'Benchmark Amounts'!$E$71:$O$71,FALSE)</f>
        <v>2</v>
      </c>
      <c r="N13" s="2"/>
      <c r="O13" s="2"/>
      <c r="P13" s="2"/>
      <c r="Q13" s="2"/>
      <c r="S13" s="2"/>
      <c r="T13" s="2"/>
      <c r="U13" s="2"/>
      <c r="V13" s="2"/>
      <c r="W13" s="2"/>
      <c r="X13" s="2"/>
      <c r="Y13" s="2"/>
      <c r="Z13" s="2"/>
    </row>
    <row r="14" spans="1:26" x14ac:dyDescent="0.35">
      <c r="G14" s="82"/>
      <c r="H14" s="86" t="str">
        <f>IF(RIGHT(H7,9)&amp;H13="New Build"&amp;"Basic", "Invalid Selection - Basic New Builds are not funded", "")</f>
        <v/>
      </c>
      <c r="I14" s="86"/>
      <c r="L14" s="81"/>
      <c r="N14" s="2"/>
      <c r="O14" s="2"/>
      <c r="P14" s="2"/>
      <c r="Q14" s="2"/>
      <c r="R14" s="2"/>
      <c r="S14" s="87"/>
      <c r="T14" s="2"/>
      <c r="U14" s="2"/>
      <c r="V14" s="2"/>
      <c r="W14" s="2"/>
      <c r="X14" s="2"/>
      <c r="Y14" s="2"/>
      <c r="Z14" s="2"/>
    </row>
    <row r="15" spans="1:26" x14ac:dyDescent="0.35">
      <c r="C15" s="1" t="s">
        <v>11</v>
      </c>
      <c r="G15" s="82" t="s">
        <v>3</v>
      </c>
      <c r="H15" s="152" t="s">
        <v>177</v>
      </c>
      <c r="I15" s="153"/>
      <c r="L15" s="81">
        <f>IF(H15="Without OOA", 0, 1)</f>
        <v>0</v>
      </c>
      <c r="N15" s="2"/>
      <c r="O15" s="2"/>
      <c r="P15" s="2"/>
      <c r="Q15" s="2"/>
      <c r="R15" s="2"/>
      <c r="S15" s="2"/>
      <c r="T15" s="2"/>
      <c r="U15" s="2"/>
      <c r="V15" s="2"/>
      <c r="W15" s="2"/>
      <c r="X15" s="2"/>
      <c r="Y15" s="2"/>
      <c r="Z15" s="2"/>
    </row>
    <row r="16" spans="1:26" x14ac:dyDescent="0.35">
      <c r="N16" s="2"/>
      <c r="O16" s="2"/>
      <c r="P16" s="2"/>
      <c r="Q16" s="2"/>
      <c r="S16" s="2"/>
      <c r="T16" s="2"/>
      <c r="U16" s="2"/>
      <c r="V16" s="2"/>
      <c r="W16" s="2"/>
      <c r="X16" s="2"/>
      <c r="Y16" s="2"/>
      <c r="Z16" s="2"/>
    </row>
    <row r="17" spans="3:26" x14ac:dyDescent="0.35">
      <c r="C17" s="1" t="s">
        <v>15</v>
      </c>
      <c r="G17" s="82" t="s">
        <v>3</v>
      </c>
      <c r="H17" s="152" t="s">
        <v>171</v>
      </c>
      <c r="I17" s="153"/>
      <c r="L17" s="81">
        <f>IF($H$17="Without Fire Sprinklers",0,1)</f>
        <v>0</v>
      </c>
      <c r="N17" s="2"/>
      <c r="O17" s="2"/>
      <c r="P17" s="2"/>
      <c r="Q17" s="2"/>
      <c r="S17" s="2"/>
      <c r="T17" s="2"/>
      <c r="U17" s="2"/>
      <c r="V17" s="2"/>
      <c r="W17" s="2"/>
      <c r="X17" s="2"/>
      <c r="Y17" s="2"/>
      <c r="Z17" s="2"/>
    </row>
    <row r="18" spans="3:26" x14ac:dyDescent="0.35">
      <c r="G18" s="82"/>
      <c r="H18" s="86" t="str">
        <f>IF(AND($H$13="Basic",$H$15="With OOA"),"Invalid Selection - please change the above cell to: Without OOA",IF($H$15="Without OOA","",""))</f>
        <v/>
      </c>
      <c r="I18" s="86"/>
      <c r="L18" s="81"/>
      <c r="N18" s="2"/>
      <c r="O18" s="2"/>
      <c r="P18" s="2"/>
      <c r="Q18" s="2"/>
      <c r="S18" s="87"/>
      <c r="T18" s="2"/>
      <c r="U18" s="2"/>
      <c r="V18" s="2"/>
      <c r="W18" s="2"/>
      <c r="X18" s="2"/>
      <c r="Y18" s="2"/>
      <c r="Z18" s="2"/>
    </row>
    <row r="19" spans="3:26" x14ac:dyDescent="0.35">
      <c r="C19" s="1" t="s">
        <v>188</v>
      </c>
      <c r="G19" s="82" t="s">
        <v>3</v>
      </c>
      <c r="H19" s="152" t="s">
        <v>193</v>
      </c>
      <c r="I19" s="153"/>
      <c r="L19" s="81">
        <f>IF($H$19="Input Tax Credits were claimed",0,1)</f>
        <v>0</v>
      </c>
      <c r="N19" s="2"/>
      <c r="O19" s="2"/>
      <c r="P19" s="2"/>
      <c r="Q19" s="2"/>
      <c r="S19" s="87"/>
      <c r="T19" s="2"/>
      <c r="U19" s="2"/>
      <c r="V19" s="2"/>
      <c r="W19" s="2"/>
      <c r="X19" s="2"/>
      <c r="Y19" s="2"/>
      <c r="Z19" s="2"/>
    </row>
    <row r="20" spans="3:26" x14ac:dyDescent="0.35">
      <c r="G20" s="82"/>
      <c r="H20" s="86" t="str">
        <f>IF(AND(L7&gt;1,L19=1), "Invalid Selection - Choose 'Input Tax Credits were claimed'.", "")</f>
        <v/>
      </c>
      <c r="I20" s="86"/>
      <c r="L20" s="81"/>
      <c r="N20" s="2"/>
      <c r="O20" s="2"/>
      <c r="P20" s="2"/>
      <c r="Q20" s="2"/>
      <c r="S20" s="87"/>
      <c r="T20" s="2"/>
      <c r="U20" s="2"/>
      <c r="V20" s="2"/>
      <c r="W20" s="2"/>
      <c r="X20" s="2"/>
      <c r="Y20" s="2"/>
      <c r="Z20" s="2"/>
    </row>
    <row r="21" spans="3:26" x14ac:dyDescent="0.35">
      <c r="C21" s="83" t="s">
        <v>178</v>
      </c>
      <c r="D21" s="83"/>
      <c r="E21" s="83"/>
      <c r="F21" s="83"/>
      <c r="G21" s="84" t="s">
        <v>8</v>
      </c>
      <c r="H21" s="154" cm="1">
        <f t="array" ref="H21">IFERROR(
IF(AND(L7=1,L17=0,L19=0), INDEX(Benchmark_New_Build_NS_GC, L9, L13+L15),
IF(AND(L7=1,L17=1,L19=0), INDEX(Benchmark_New_Build_WS_GC, L9, L13+L15),
IF(AND(L7=1,L17=0,L19=1), INDEX(Benchmark_New_Build_NS_GN, L9, L13+L15),
IF(AND(L7=1,L17=1,L19=1), INDEX(Benchmark_New_Build_WS_GN, L9, L13+L15),
IF(AND(L7=2,L17=0), INDEX(Benchmark_New_Build_NS_GC, L9, L13+L15),
IF(AND(L7=2,L17=1), INDEX(Benchmark_New_Build_WS_GC, L9, L13+L15),
IF(AND(L7=3,L17=0), INDEX(Benchmark_Existing_NS, L9, L13+L15),
IF(AND(L7=3,L17=1), INDEX(Benchmark_Existing_WS, L9, L13+L15),
IF(AND(L7=4,L17=0), INDEX(Benchmark_Legacy_NS, L9, L13+L15),
IF(AND(L7=4,L17=1), INDEX(Benchmark_Legacy_WS, L9, L13+L15))))))))))),0)</f>
        <v>76010</v>
      </c>
      <c r="I21" s="155"/>
      <c r="L21" s="81"/>
      <c r="N21" s="2"/>
      <c r="O21" s="113"/>
      <c r="P21" s="2"/>
      <c r="Q21" s="2"/>
      <c r="S21" s="2"/>
      <c r="T21" s="2"/>
      <c r="U21" s="2"/>
      <c r="V21" s="2"/>
      <c r="W21" s="2"/>
      <c r="X21" s="2"/>
      <c r="Y21" s="2"/>
      <c r="Z21" s="2"/>
    </row>
    <row r="22" spans="3:26" x14ac:dyDescent="0.35">
      <c r="G22" s="82"/>
      <c r="H22"/>
      <c r="I22"/>
      <c r="L22" s="81"/>
      <c r="N22" s="2"/>
      <c r="O22" s="2"/>
      <c r="P22" s="2"/>
      <c r="Q22" s="2"/>
      <c r="S22" s="2"/>
      <c r="T22" s="2"/>
      <c r="U22" s="2"/>
      <c r="V22" s="2"/>
      <c r="W22" s="2"/>
      <c r="X22" s="2"/>
      <c r="Y22" s="2"/>
      <c r="Z22" s="2"/>
    </row>
    <row r="23" spans="3:26" x14ac:dyDescent="0.35">
      <c r="C23" s="1" t="s">
        <v>204</v>
      </c>
      <c r="G23" s="82" t="s">
        <v>3</v>
      </c>
      <c r="H23" s="152" t="s">
        <v>48</v>
      </c>
      <c r="I23" s="153"/>
      <c r="L23" s="81">
        <f>MATCH($H$23,'Location Factors - Other'!$B$6:$B$94,FALSE)</f>
        <v>1</v>
      </c>
      <c r="N23" s="2"/>
      <c r="O23" s="2"/>
      <c r="P23" s="2"/>
      <c r="Q23" s="2"/>
      <c r="S23" s="2"/>
      <c r="T23" s="2"/>
      <c r="U23" s="2"/>
      <c r="V23" s="2"/>
      <c r="W23" s="2"/>
      <c r="X23" s="2"/>
      <c r="Y23" s="2"/>
      <c r="Z23" s="2"/>
    </row>
    <row r="24" spans="3:26" x14ac:dyDescent="0.35">
      <c r="G24" s="82"/>
      <c r="N24" s="2"/>
      <c r="O24" s="2"/>
      <c r="P24" s="2"/>
      <c r="Q24" s="2"/>
      <c r="S24" s="2"/>
      <c r="T24" s="2"/>
      <c r="U24" s="2"/>
      <c r="V24" s="2"/>
      <c r="W24" s="2"/>
      <c r="X24" s="2"/>
      <c r="Y24" s="2"/>
      <c r="Z24" s="2"/>
    </row>
    <row r="25" spans="3:26" x14ac:dyDescent="0.35">
      <c r="C25" s="83" t="s">
        <v>14</v>
      </c>
      <c r="G25" s="84" t="s">
        <v>8</v>
      </c>
      <c r="H25" s="156">
        <f>IFERROR(
IF(L7&lt;3,INDEX('Location Factors - New Builds'!$C$6:$M$94,$L$23,$L$9),
IF(L7=3,INDEX('Location Factors - Other'!$C$6:$M$94,$L$23,$L$9),INDEX('Location Factors - Other'!$C$6:$M$94,$L$23,11))), 0)</f>
        <v>1</v>
      </c>
      <c r="I25" s="157"/>
      <c r="N25" s="2"/>
      <c r="O25" s="2"/>
      <c r="P25" s="2"/>
      <c r="Q25" s="2"/>
      <c r="S25" s="2"/>
      <c r="T25" s="2"/>
      <c r="U25" s="2"/>
      <c r="V25" s="2"/>
      <c r="W25" s="2"/>
      <c r="X25" s="2"/>
      <c r="Y25" s="2"/>
      <c r="Z25" s="2"/>
    </row>
    <row r="26" spans="3:26" x14ac:dyDescent="0.35">
      <c r="G26" s="82"/>
      <c r="H26" s="86" t="str">
        <f>IF(AND($H$13="Basic",$H$15="With OOA"),"Invalid Selection - please change the above cell to: Without OOA",IF($H$15="Without OOA","",""))</f>
        <v/>
      </c>
      <c r="I26" s="86"/>
      <c r="L26" s="81"/>
      <c r="N26" s="2"/>
      <c r="O26" s="2"/>
      <c r="P26" s="2"/>
      <c r="Q26" s="2"/>
      <c r="S26" s="87"/>
      <c r="T26" s="2"/>
      <c r="U26" s="2"/>
      <c r="V26" s="2"/>
      <c r="W26" s="2"/>
      <c r="X26" s="2"/>
      <c r="Y26" s="2"/>
      <c r="Z26" s="2"/>
    </row>
    <row r="27" spans="3:26" ht="15.5" x14ac:dyDescent="0.35">
      <c r="C27" s="88" t="s">
        <v>202</v>
      </c>
      <c r="D27" s="83"/>
      <c r="E27" s="83"/>
      <c r="F27" s="83"/>
      <c r="G27" s="84" t="s">
        <v>8</v>
      </c>
      <c r="H27" s="150">
        <f>ROUND(H25*H21,0)</f>
        <v>76010</v>
      </c>
      <c r="I27" s="151"/>
      <c r="L27" s="81"/>
      <c r="N27" s="2"/>
      <c r="O27" s="2"/>
      <c r="P27" s="2"/>
      <c r="Q27" s="2"/>
      <c r="S27" s="2"/>
      <c r="T27" s="2"/>
      <c r="U27" s="2"/>
      <c r="V27" s="2"/>
      <c r="W27" s="2"/>
      <c r="X27" s="2"/>
      <c r="Y27" s="2"/>
      <c r="Z27" s="2"/>
    </row>
    <row r="28" spans="3:26" x14ac:dyDescent="0.35">
      <c r="C28" s="83"/>
      <c r="D28" s="83"/>
      <c r="E28" s="83"/>
      <c r="F28" s="83"/>
      <c r="G28" s="84"/>
      <c r="H28" s="84"/>
      <c r="I28" s="84"/>
      <c r="J28" s="84"/>
      <c r="N28" s="2"/>
      <c r="O28" s="2"/>
      <c r="P28" s="2"/>
      <c r="Q28" s="2"/>
      <c r="S28" s="2"/>
      <c r="T28" s="2"/>
      <c r="U28" s="2"/>
      <c r="V28" s="2"/>
      <c r="W28" s="2"/>
      <c r="X28" s="2"/>
      <c r="Y28" s="2"/>
      <c r="Z28" s="2"/>
    </row>
    <row r="29" spans="3:26" x14ac:dyDescent="0.35">
      <c r="C29" s="89"/>
      <c r="N29" s="2"/>
      <c r="O29" s="2"/>
      <c r="P29" s="2"/>
      <c r="Q29" s="2"/>
      <c r="S29" s="2"/>
      <c r="T29" s="2"/>
      <c r="U29" s="2"/>
      <c r="V29" s="2"/>
      <c r="W29" s="2"/>
      <c r="X29" s="2"/>
      <c r="Y29" s="2"/>
      <c r="Z29" s="2"/>
    </row>
    <row r="30" spans="3:26" customFormat="1" ht="32.25" customHeight="1" x14ac:dyDescent="0.35">
      <c r="C30" s="90" t="s">
        <v>182</v>
      </c>
      <c r="D30" s="91"/>
      <c r="E30" s="91"/>
      <c r="F30" s="92" t="s">
        <v>179</v>
      </c>
      <c r="G30" s="92" t="s">
        <v>180</v>
      </c>
      <c r="H30" s="92" t="s">
        <v>17</v>
      </c>
      <c r="I30" s="92" t="s">
        <v>170</v>
      </c>
      <c r="J30" s="93"/>
    </row>
    <row r="31" spans="3:26" customFormat="1" x14ac:dyDescent="0.35">
      <c r="C31" t="s">
        <v>197</v>
      </c>
      <c r="F31" s="69">
        <f>SDA_Amount</f>
        <v>76010</v>
      </c>
      <c r="G31" s="67">
        <f>MRRC_Single</f>
        <v>12057.5</v>
      </c>
      <c r="H31" s="68">
        <f>F31+G31</f>
        <v>88067.5</v>
      </c>
      <c r="I31" s="94">
        <f>H31</f>
        <v>88067.5</v>
      </c>
      <c r="J31" s="95"/>
    </row>
    <row r="32" spans="3:26" customFormat="1" x14ac:dyDescent="0.35">
      <c r="C32" t="s">
        <v>19</v>
      </c>
      <c r="F32" s="69">
        <f>F31/2-0.15*MRRC!F11</f>
        <v>36196.375</v>
      </c>
      <c r="G32" s="67">
        <f>MRRC_Single</f>
        <v>12057.5</v>
      </c>
      <c r="H32" s="68">
        <f t="shared" ref="H32:H33" si="0">F32+G32</f>
        <v>48253.875</v>
      </c>
      <c r="I32" s="94">
        <f t="shared" ref="I32:I33" si="1">H32</f>
        <v>48253.875</v>
      </c>
      <c r="J32" s="96"/>
    </row>
    <row r="33" spans="3:10" customFormat="1" x14ac:dyDescent="0.35">
      <c r="C33" t="s">
        <v>198</v>
      </c>
      <c r="F33" s="69">
        <f>SDA_Amount</f>
        <v>76010</v>
      </c>
      <c r="G33" s="67">
        <f>MRRC_Single</f>
        <v>12057.5</v>
      </c>
      <c r="H33" s="68">
        <f t="shared" si="0"/>
        <v>88067.5</v>
      </c>
      <c r="I33" s="94">
        <f t="shared" si="1"/>
        <v>88067.5</v>
      </c>
      <c r="J33" s="96"/>
    </row>
    <row r="34" spans="3:10" customFormat="1" x14ac:dyDescent="0.35">
      <c r="C34" t="s">
        <v>199</v>
      </c>
      <c r="F34" s="69">
        <f>SDA_Amount/2-0.15*MRRC_Single</f>
        <v>36196.375</v>
      </c>
      <c r="G34" s="67">
        <f>MRRC_Member_of_a_Couple</f>
        <v>7704.06</v>
      </c>
      <c r="H34" s="68">
        <f>G34+F34</f>
        <v>43900.434999999998</v>
      </c>
      <c r="I34" s="94">
        <f>2*H34</f>
        <v>87800.87</v>
      </c>
      <c r="J34" s="96"/>
    </row>
    <row r="35" spans="3:10" customFormat="1" x14ac:dyDescent="0.35">
      <c r="C35" t="s">
        <v>200</v>
      </c>
      <c r="F35" s="69">
        <f>SDA_Amount-0.3*MRRC_Single</f>
        <v>72392.75</v>
      </c>
      <c r="G35" s="67">
        <f>MRRC_Member_of_a_Couple</f>
        <v>7704.06</v>
      </c>
      <c r="H35" s="68">
        <f>F35+G35</f>
        <v>80096.81</v>
      </c>
      <c r="I35" s="94">
        <f>H35+G36</f>
        <v>87164.81</v>
      </c>
      <c r="J35" s="96"/>
    </row>
    <row r="36" spans="3:10" customFormat="1" x14ac:dyDescent="0.35">
      <c r="C36" s="99" t="s">
        <v>201</v>
      </c>
      <c r="G36" s="70">
        <v>7068</v>
      </c>
      <c r="H36" s="98"/>
      <c r="I36" s="98"/>
    </row>
    <row r="37" spans="3:10" customFormat="1" ht="15" customHeight="1" x14ac:dyDescent="0.35">
      <c r="H37" s="98"/>
      <c r="I37" s="98"/>
    </row>
    <row r="38" spans="3:10" customFormat="1" ht="15" hidden="1" customHeight="1" x14ac:dyDescent="0.35">
      <c r="C38" s="100"/>
      <c r="D38" s="101"/>
      <c r="G38" s="97"/>
    </row>
    <row r="39" spans="3:10" customFormat="1" ht="15" hidden="1" customHeight="1" x14ac:dyDescent="0.35"/>
    <row r="40" spans="3:10" customFormat="1" ht="15" hidden="1" customHeight="1" x14ac:dyDescent="0.35">
      <c r="C40" s="100"/>
    </row>
    <row r="41" spans="3:10" customFormat="1" ht="15" hidden="1" customHeight="1" x14ac:dyDescent="0.35">
      <c r="C41" s="100"/>
    </row>
    <row r="42" spans="3:10" customFormat="1" ht="15" hidden="1" customHeight="1" x14ac:dyDescent="0.35">
      <c r="C42" s="100"/>
    </row>
    <row r="43" spans="3:10" customFormat="1" ht="15" hidden="1" customHeight="1" x14ac:dyDescent="0.35"/>
    <row r="44" spans="3:10" customFormat="1" ht="15" hidden="1" customHeight="1" x14ac:dyDescent="0.35"/>
    <row r="45" spans="3:10" customFormat="1" ht="15" hidden="1" customHeight="1" x14ac:dyDescent="0.35"/>
    <row r="46" spans="3:10" customFormat="1" ht="15" hidden="1" customHeight="1" x14ac:dyDescent="0.35"/>
    <row r="47" spans="3:10" customFormat="1" ht="15" hidden="1" customHeight="1" x14ac:dyDescent="0.35"/>
    <row r="48" spans="3:10" customFormat="1" ht="15" hidden="1" customHeight="1" x14ac:dyDescent="0.35"/>
    <row r="49" customFormat="1" ht="15" hidden="1" customHeight="1" x14ac:dyDescent="0.35"/>
    <row r="50" customFormat="1" ht="15" hidden="1" customHeight="1" x14ac:dyDescent="0.35"/>
    <row r="51" customFormat="1" ht="15" hidden="1" customHeight="1" x14ac:dyDescent="0.35"/>
    <row r="52" customFormat="1" ht="15" hidden="1" customHeight="1" x14ac:dyDescent="0.35"/>
    <row r="53" customFormat="1" ht="15" hidden="1" customHeight="1" x14ac:dyDescent="0.35"/>
    <row r="54" customFormat="1" ht="15" hidden="1" customHeight="1" x14ac:dyDescent="0.35"/>
    <row r="55" ht="15" hidden="1" customHeight="1" x14ac:dyDescent="0.35"/>
    <row r="56" ht="15" hidden="1" customHeight="1" x14ac:dyDescent="0.35"/>
    <row r="57" ht="15" hidden="1" customHeight="1" x14ac:dyDescent="0.35"/>
    <row r="58" ht="15" hidden="1" customHeight="1" x14ac:dyDescent="0.35"/>
    <row r="59" ht="15" hidden="1" customHeight="1" x14ac:dyDescent="0.35"/>
    <row r="60" ht="15" hidden="1" customHeight="1" x14ac:dyDescent="0.35"/>
    <row r="61" ht="15" hidden="1" customHeight="1" x14ac:dyDescent="0.35"/>
    <row r="62" ht="15" hidden="1" customHeight="1" x14ac:dyDescent="0.35"/>
    <row r="63" ht="15" hidden="1" customHeight="1" x14ac:dyDescent="0.35"/>
    <row r="64" ht="15" hidden="1" customHeight="1" x14ac:dyDescent="0.35"/>
    <row r="65" ht="15" hidden="1" customHeight="1" x14ac:dyDescent="0.35"/>
  </sheetData>
  <sheetProtection algorithmName="SHA-256" hashValue="tc2+upz0T+9duDJegJFvlDg0WTmD3W6BlGJVv5lQV/Y=" saltValue="QFLtC1fSaa3+kp2c2kROOA==" spinCount="100000" sheet="1" selectLockedCells="1"/>
  <mergeCells count="12">
    <mergeCell ref="C3:K3"/>
    <mergeCell ref="H9:I9"/>
    <mergeCell ref="H7:I7"/>
    <mergeCell ref="H11:I11"/>
    <mergeCell ref="H13:I13"/>
    <mergeCell ref="H27:I27"/>
    <mergeCell ref="H19:I19"/>
    <mergeCell ref="H15:I15"/>
    <mergeCell ref="H21:I21"/>
    <mergeCell ref="H17:I17"/>
    <mergeCell ref="H23:I23"/>
    <mergeCell ref="H25:I25"/>
  </mergeCells>
  <dataValidations count="4">
    <dataValidation type="list" allowBlank="1" showInputMessage="1" showErrorMessage="1" sqref="H16" xr:uid="{00000000-0002-0000-0000-000002000000}">
      <formula1>"With OOA,Without OOA"</formula1>
    </dataValidation>
    <dataValidation type="decimal" operator="greaterThanOrEqual" allowBlank="1" showInputMessage="1" showErrorMessage="1" sqref="G36" xr:uid="{00000000-0002-0000-0000-000005000000}">
      <formula1>0</formula1>
    </dataValidation>
    <dataValidation type="list" allowBlank="1" showInputMessage="1" showErrorMessage="1" sqref="H17:I17" xr:uid="{1D647DB9-7436-4C3E-89F3-46E8C756F535}">
      <formula1>"Without Fire Sprinklers, With Fire Sprinklers"</formula1>
    </dataValidation>
    <dataValidation type="list" allowBlank="1" showInputMessage="1" showErrorMessage="1" sqref="H15:I15" xr:uid="{ED8D2FB7-C67E-4E75-8C34-17E22AECE8B1}">
      <formula1>"Without OOA,With OOA"</formula1>
    </dataValidation>
  </dataValidations>
  <pageMargins left="0.7" right="0.7" top="0.75" bottom="0.75" header="0.3" footer="0.3"/>
  <pageSetup paperSize="9" scale="79"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4EF397A9-CA3D-4FF0-92C2-414CFF2A8C79}">
          <x14:formula1>
            <xm:f>LISTS!$A$3:$A$6</xm:f>
          </x14:formula1>
          <xm:sqref>H7:I7</xm:sqref>
        </x14:dataValidation>
        <x14:dataValidation type="list" allowBlank="1" showInputMessage="1" showErrorMessage="1" xr:uid="{65305746-5032-455D-A766-57477D0F19BB}">
          <x14:formula1>
            <xm:f>'Location Factors - Other'!$B$6:$B$94</xm:f>
          </x14:formula1>
          <xm:sqref>H23:I23</xm:sqref>
        </x14:dataValidation>
        <x14:dataValidation type="list" allowBlank="1" showInputMessage="1" showErrorMessage="1" xr:uid="{30FF669C-9DE9-4F32-B81D-A304C26BE707}">
          <x14:formula1>
            <xm:f>IF(LEFT($H$7,1)="L",LISTS!$B$23:$B$27,LISTS!$B$3:$B$13)</xm:f>
          </x14:formula1>
          <xm:sqref>H9:I11</xm:sqref>
        </x14:dataValidation>
        <x14:dataValidation type="list" allowBlank="1" showInputMessage="1" showErrorMessage="1" xr:uid="{83154803-1C39-488B-B7D4-12EA08161A07}">
          <x14:formula1>
            <xm:f>LISTS!$D$18:$D$19</xm:f>
          </x14:formula1>
          <xm:sqref>H19:I19</xm:sqref>
        </x14:dataValidation>
        <x14:dataValidation type="list" allowBlank="1" showInputMessage="1" showErrorMessage="1" xr:uid="{A6B1C26C-2D4F-4FFE-A3C0-97F2472D2139}">
          <x14:formula1>
            <xm:f>IF($L$7&gt;2,LISTS!$C$3:$C$8,LISTS!$C$13:$C$17)</xm:f>
          </x14:formula1>
          <xm:sqref>H13:I13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3B57A-777B-42B5-850F-8A75E5B4874F}">
  <sheetPr>
    <pageSetUpPr fitToPage="1"/>
  </sheetPr>
  <dimension ref="A1:Z58"/>
  <sheetViews>
    <sheetView showGridLines="0" zoomScale="85" zoomScaleNormal="85" workbookViewId="0">
      <pane ySplit="3" topLeftCell="A4" activePane="bottomLeft" state="frozen"/>
      <selection activeCell="C12" sqref="C12"/>
      <selection pane="bottomLeft" activeCell="H27" sqref="H27:I27"/>
    </sheetView>
  </sheetViews>
  <sheetFormatPr defaultColWidth="0" defaultRowHeight="15" customHeight="1" zeroHeight="1" x14ac:dyDescent="0.35"/>
  <cols>
    <col min="1" max="1" width="2" style="1" customWidth="1"/>
    <col min="2" max="2" width="2.1796875" style="1" customWidth="1"/>
    <col min="3" max="3" width="17.453125" style="1" customWidth="1"/>
    <col min="4" max="4" width="37.1796875" style="1" customWidth="1"/>
    <col min="5" max="5" width="16.1796875" style="1" customWidth="1"/>
    <col min="6" max="6" width="12" style="1" customWidth="1"/>
    <col min="7" max="7" width="19.1796875" style="1" customWidth="1"/>
    <col min="8" max="9" width="18.1796875" style="1" customWidth="1"/>
    <col min="10" max="10" width="14.453125" style="1" customWidth="1"/>
    <col min="11" max="11" width="8.81640625" style="1" customWidth="1"/>
    <col min="12" max="26" width="0" style="1" hidden="1" customWidth="1"/>
    <col min="27" max="16384" width="9" style="1" hidden="1"/>
  </cols>
  <sheetData>
    <row r="1" spans="1:26" s="73" customFormat="1" ht="21" customHeight="1" thickTop="1" x14ac:dyDescent="0.55000000000000004">
      <c r="A1" s="8"/>
      <c r="B1" s="71" t="s">
        <v>0</v>
      </c>
      <c r="C1" s="72"/>
      <c r="G1" s="74"/>
      <c r="R1" s="75"/>
    </row>
    <row r="2" spans="1:26" s="8" customFormat="1" ht="21" x14ac:dyDescent="0.5">
      <c r="B2" s="9" t="s">
        <v>226</v>
      </c>
      <c r="C2" s="9"/>
      <c r="G2" s="76"/>
      <c r="I2" s="77" t="s">
        <v>183</v>
      </c>
      <c r="J2" s="143">
        <v>45454</v>
      </c>
      <c r="R2" s="78"/>
    </row>
    <row r="3" spans="1:26" ht="67.5" customHeight="1" x14ac:dyDescent="0.35">
      <c r="B3" s="79"/>
      <c r="C3" s="158" t="s">
        <v>1</v>
      </c>
      <c r="D3" s="158"/>
      <c r="E3" s="158"/>
      <c r="F3" s="158"/>
      <c r="G3" s="158"/>
      <c r="H3" s="158"/>
      <c r="I3" s="158"/>
      <c r="J3" s="158"/>
      <c r="K3" s="158"/>
    </row>
    <row r="4" spans="1:26" ht="14.5" x14ac:dyDescent="0.35">
      <c r="Q4" s="80"/>
    </row>
    <row r="5" spans="1:26" ht="14.5" x14ac:dyDescent="0.35">
      <c r="C5" s="28" t="s">
        <v>181</v>
      </c>
      <c r="L5" s="81" t="s">
        <v>2</v>
      </c>
      <c r="Q5" s="80"/>
    </row>
    <row r="6" spans="1:26" ht="14.5" x14ac:dyDescent="0.35">
      <c r="L6" s="81"/>
    </row>
    <row r="7" spans="1:26" ht="14.5" x14ac:dyDescent="0.35">
      <c r="B7"/>
      <c r="C7" s="1" t="s">
        <v>213</v>
      </c>
      <c r="G7" s="82" t="s">
        <v>3</v>
      </c>
      <c r="H7" s="152" t="s">
        <v>186</v>
      </c>
      <c r="I7" s="153"/>
      <c r="L7" s="81">
        <f>MATCH(H7,LISTS!A3:A6,0)</f>
        <v>1</v>
      </c>
    </row>
    <row r="8" spans="1:26" ht="14.5" x14ac:dyDescent="0.35">
      <c r="G8" s="82"/>
      <c r="H8" s="79" t="str">
        <f>IF(L7=4, "Invalid Selection: Appendix H does not apply to Legacy Stock.", "")</f>
        <v/>
      </c>
      <c r="L8" s="81"/>
      <c r="N8" s="2"/>
      <c r="O8" s="2"/>
      <c r="P8" s="2"/>
      <c r="Q8" s="2"/>
      <c r="S8" s="2"/>
      <c r="T8" s="2"/>
      <c r="U8" s="2"/>
      <c r="V8" s="2"/>
      <c r="W8" s="2"/>
      <c r="X8" s="2"/>
      <c r="Y8" s="2"/>
      <c r="Z8" s="2"/>
    </row>
    <row r="9" spans="1:26" ht="14.5" x14ac:dyDescent="0.35">
      <c r="B9"/>
      <c r="C9" s="1" t="s">
        <v>4</v>
      </c>
      <c r="G9" s="82" t="s">
        <v>3</v>
      </c>
      <c r="H9" s="152" t="s">
        <v>27</v>
      </c>
      <c r="I9" s="153"/>
      <c r="L9" s="81">
        <f>MATCH(H9,'Appendix H Amounts'!C11:C36,0)</f>
        <v>1</v>
      </c>
      <c r="N9" s="2"/>
      <c r="O9" s="2"/>
      <c r="P9" s="2"/>
      <c r="Q9" s="2"/>
      <c r="S9" s="2"/>
      <c r="T9" s="2"/>
      <c r="U9" s="2"/>
      <c r="V9" s="2"/>
      <c r="W9" s="2"/>
      <c r="X9" s="2"/>
      <c r="Y9" s="2"/>
      <c r="Z9" s="2"/>
    </row>
    <row r="10" spans="1:26" ht="14.5" x14ac:dyDescent="0.35">
      <c r="G10" s="82"/>
      <c r="H10" s="86" t="str">
        <f>IF(L9=100, "Invalid Selection: Please change the Stock or Building Type", "")</f>
        <v/>
      </c>
      <c r="I10" s="86"/>
      <c r="J10" s="1" t="s">
        <v>6</v>
      </c>
      <c r="L10" s="81">
        <f>MATCH(H9,'Location Factors - Other'!C5:M5,0)</f>
        <v>1</v>
      </c>
      <c r="N10" s="2"/>
      <c r="O10" s="2"/>
      <c r="P10" s="2"/>
      <c r="Q10" s="2"/>
      <c r="S10" s="2"/>
      <c r="T10" s="2"/>
      <c r="U10" s="2"/>
      <c r="V10" s="2"/>
      <c r="W10" s="2"/>
      <c r="X10" s="2"/>
      <c r="Y10" s="2"/>
      <c r="Z10" s="2"/>
    </row>
    <row r="11" spans="1:26" ht="14.5" x14ac:dyDescent="0.35">
      <c r="B11"/>
      <c r="C11" s="83" t="s">
        <v>7</v>
      </c>
      <c r="D11" s="83"/>
      <c r="E11" s="83"/>
      <c r="F11" s="83"/>
      <c r="G11" s="84" t="s">
        <v>8</v>
      </c>
      <c r="H11" s="159">
        <f>VLOOKUP(H9,LISTS!E3:F18,2,FALSE)</f>
        <v>1</v>
      </c>
      <c r="I11" s="160"/>
      <c r="L11" s="81">
        <f>H11</f>
        <v>1</v>
      </c>
      <c r="N11" s="2"/>
      <c r="O11" s="2"/>
      <c r="P11" s="2"/>
      <c r="Q11" s="2"/>
      <c r="S11" s="2"/>
      <c r="T11" s="2"/>
      <c r="U11" s="2"/>
      <c r="V11" s="2"/>
      <c r="W11" s="2"/>
      <c r="X11" s="2"/>
      <c r="Y11" s="2"/>
      <c r="Z11" s="2"/>
    </row>
    <row r="12" spans="1:26" ht="14.5" x14ac:dyDescent="0.35">
      <c r="N12" s="2"/>
      <c r="O12" s="2"/>
      <c r="P12" s="2"/>
      <c r="Q12" s="2"/>
      <c r="S12" s="2"/>
      <c r="T12" s="2"/>
      <c r="U12" s="2"/>
      <c r="V12" s="2"/>
      <c r="W12" s="2"/>
      <c r="X12" s="2"/>
      <c r="Y12" s="2"/>
      <c r="Z12" s="2"/>
    </row>
    <row r="13" spans="1:26" ht="14.5" x14ac:dyDescent="0.35">
      <c r="C13" s="28" t="s">
        <v>205</v>
      </c>
      <c r="G13" s="84" t="s">
        <v>8</v>
      </c>
      <c r="H13" s="163" t="str">
        <f>IF(L7=4,"Appendix H cannot apply in this case.","")</f>
        <v/>
      </c>
      <c r="I13" s="164"/>
      <c r="N13" s="2"/>
      <c r="O13" s="2"/>
      <c r="P13" s="2"/>
      <c r="Q13" s="2"/>
      <c r="S13" s="2"/>
      <c r="T13" s="2"/>
      <c r="U13" s="2"/>
      <c r="V13" s="2"/>
      <c r="W13" s="2"/>
      <c r="X13" s="2"/>
      <c r="Y13" s="2"/>
      <c r="Z13" s="2"/>
    </row>
    <row r="14" spans="1:26" ht="14.5" x14ac:dyDescent="0.35">
      <c r="C14" s="89"/>
      <c r="N14" s="2"/>
      <c r="O14" s="2"/>
      <c r="P14" s="2"/>
      <c r="Q14" s="2"/>
      <c r="S14" s="2"/>
      <c r="T14" s="2"/>
      <c r="U14" s="2"/>
      <c r="V14" s="2"/>
      <c r="W14" s="2"/>
      <c r="X14" s="2"/>
      <c r="Y14" s="2"/>
      <c r="Z14" s="2"/>
    </row>
    <row r="15" spans="1:26" ht="14.5" x14ac:dyDescent="0.35">
      <c r="C15" t="s">
        <v>207</v>
      </c>
      <c r="G15" s="82" t="s">
        <v>206</v>
      </c>
      <c r="H15" s="152">
        <v>1</v>
      </c>
      <c r="I15" s="153"/>
      <c r="L15" s="81">
        <f>H11-H15</f>
        <v>0</v>
      </c>
      <c r="N15" s="2"/>
      <c r="O15" s="2"/>
      <c r="P15" s="2"/>
      <c r="Q15" s="2"/>
      <c r="S15" s="2"/>
      <c r="T15" s="2"/>
      <c r="U15" s="2"/>
      <c r="V15" s="2"/>
      <c r="W15" s="2"/>
      <c r="X15" s="2"/>
      <c r="Y15" s="2"/>
      <c r="Z15" s="2"/>
    </row>
    <row r="16" spans="1:26" ht="14.5" x14ac:dyDescent="0.35">
      <c r="B16"/>
      <c r="C16" s="83"/>
      <c r="D16" s="83"/>
      <c r="E16" s="83"/>
      <c r="F16" s="83"/>
      <c r="G16" s="84"/>
      <c r="H16" s="86"/>
      <c r="I16" s="85"/>
      <c r="L16" s="81"/>
      <c r="N16" s="2"/>
      <c r="O16" s="2"/>
      <c r="P16" s="2"/>
      <c r="Q16" s="2"/>
      <c r="S16" s="2"/>
      <c r="T16" s="2"/>
      <c r="U16" s="2"/>
      <c r="V16" s="2"/>
      <c r="W16" s="2"/>
      <c r="X16" s="2"/>
      <c r="Y16" s="2"/>
      <c r="Z16" s="2"/>
    </row>
    <row r="17" spans="2:26" ht="14.5" x14ac:dyDescent="0.35">
      <c r="B17"/>
      <c r="C17" s="1" t="s">
        <v>9</v>
      </c>
      <c r="G17" s="82" t="s">
        <v>3</v>
      </c>
      <c r="H17" s="152" t="s">
        <v>23</v>
      </c>
      <c r="I17" s="153"/>
      <c r="L17" s="81">
        <f>MATCH($H$17,'Benchmark Amounts'!$E$71:$O$71,FALSE)</f>
        <v>2</v>
      </c>
      <c r="N17" s="2"/>
      <c r="O17" s="2"/>
      <c r="P17" s="2"/>
      <c r="Q17" s="2"/>
      <c r="S17" s="2"/>
      <c r="T17" s="2"/>
      <c r="U17" s="2"/>
      <c r="V17" s="2"/>
      <c r="W17" s="2"/>
      <c r="X17" s="2"/>
      <c r="Y17" s="2"/>
      <c r="Z17" s="2"/>
    </row>
    <row r="18" spans="2:26" ht="14.5" x14ac:dyDescent="0.35">
      <c r="G18" s="82"/>
      <c r="H18" s="86" t="str">
        <f>IF(RIGHT(H7,9)&amp;H17="New Build"&amp;"Basic", "Invalid Selection - Basic New Builds are not funded", "")</f>
        <v/>
      </c>
      <c r="I18" s="86"/>
      <c r="L18" s="81"/>
      <c r="N18" s="2"/>
      <c r="O18" s="2"/>
      <c r="P18" s="2"/>
      <c r="Q18" s="2"/>
      <c r="R18" s="2"/>
      <c r="S18" s="87"/>
      <c r="T18" s="2"/>
      <c r="U18" s="2"/>
      <c r="V18" s="2"/>
      <c r="W18" s="2"/>
      <c r="X18" s="2"/>
      <c r="Y18" s="2"/>
      <c r="Z18" s="2"/>
    </row>
    <row r="19" spans="2:26" ht="14.5" x14ac:dyDescent="0.35">
      <c r="C19" s="1" t="s">
        <v>11</v>
      </c>
      <c r="G19" s="82" t="s">
        <v>3</v>
      </c>
      <c r="H19" s="152" t="s">
        <v>177</v>
      </c>
      <c r="I19" s="153"/>
      <c r="L19" s="81">
        <f>IF(H19="Without OOA", 0, 1)</f>
        <v>0</v>
      </c>
      <c r="N19" s="2"/>
      <c r="O19" s="2"/>
      <c r="P19" s="2"/>
      <c r="Q19" s="2"/>
      <c r="R19" s="2"/>
      <c r="S19" s="2"/>
      <c r="T19" s="2"/>
      <c r="U19" s="2"/>
      <c r="V19" s="2"/>
      <c r="W19" s="2"/>
      <c r="X19" s="2"/>
      <c r="Y19" s="2"/>
      <c r="Z19" s="2"/>
    </row>
    <row r="20" spans="2:26" ht="14.5" x14ac:dyDescent="0.35">
      <c r="N20" s="2"/>
      <c r="O20" s="2"/>
      <c r="P20" s="2"/>
      <c r="Q20" s="2"/>
      <c r="S20" s="2"/>
      <c r="T20" s="2"/>
      <c r="U20" s="2"/>
      <c r="V20" s="2"/>
      <c r="W20" s="2"/>
      <c r="X20" s="2"/>
      <c r="Y20" s="2"/>
      <c r="Z20" s="2"/>
    </row>
    <row r="21" spans="2:26" ht="14.5" x14ac:dyDescent="0.35">
      <c r="C21" s="1" t="s">
        <v>15</v>
      </c>
      <c r="G21" s="82" t="s">
        <v>3</v>
      </c>
      <c r="H21" s="152" t="s">
        <v>171</v>
      </c>
      <c r="I21" s="153"/>
      <c r="L21" s="81">
        <f>IF($H$21="Without Fire Sprinklers",0,1)</f>
        <v>0</v>
      </c>
      <c r="N21" s="2"/>
      <c r="O21" s="2"/>
      <c r="P21" s="2"/>
      <c r="Q21" s="2"/>
      <c r="S21" s="2"/>
      <c r="T21" s="2"/>
      <c r="U21" s="2"/>
      <c r="V21" s="2"/>
      <c r="W21" s="2"/>
      <c r="X21" s="2"/>
      <c r="Y21" s="2"/>
      <c r="Z21" s="2"/>
    </row>
    <row r="22" spans="2:26" ht="14.5" x14ac:dyDescent="0.35">
      <c r="G22" s="82"/>
      <c r="H22" s="86" t="str">
        <f>IF(AND($H$17="Basic",$H$19="With OOA"),"Invalid Selection - please change the above cell to: Without OOA",IF($H$19="Without OOA","",""))</f>
        <v/>
      </c>
      <c r="I22" s="86"/>
      <c r="L22" s="81"/>
      <c r="N22" s="2"/>
      <c r="O22" s="2"/>
      <c r="P22" s="2"/>
      <c r="Q22" s="2"/>
      <c r="S22" s="87"/>
      <c r="T22" s="2"/>
      <c r="U22" s="2"/>
      <c r="V22" s="2"/>
      <c r="W22" s="2"/>
      <c r="X22" s="2"/>
      <c r="Y22" s="2"/>
      <c r="Z22" s="2"/>
    </row>
    <row r="23" spans="2:26" ht="14.5" x14ac:dyDescent="0.35">
      <c r="C23" s="1" t="s">
        <v>188</v>
      </c>
      <c r="G23" s="82" t="s">
        <v>3</v>
      </c>
      <c r="H23" s="152" t="s">
        <v>193</v>
      </c>
      <c r="I23" s="153"/>
      <c r="L23" s="81">
        <f>IF($H$23="Input Tax Credits were claimed",0,1)</f>
        <v>0</v>
      </c>
      <c r="N23" s="2"/>
      <c r="O23" s="2"/>
      <c r="P23" s="2"/>
      <c r="Q23" s="2"/>
      <c r="S23" s="87"/>
      <c r="T23" s="2"/>
      <c r="U23" s="2"/>
      <c r="V23" s="2"/>
      <c r="W23" s="2"/>
      <c r="X23" s="2"/>
      <c r="Y23" s="2"/>
      <c r="Z23" s="2"/>
    </row>
    <row r="24" spans="2:26" ht="14.5" x14ac:dyDescent="0.35">
      <c r="G24" s="82"/>
      <c r="H24" s="86" t="str">
        <f>IF(AND(L7&gt;1,L23=1), "Invalid Selection - Choose 'Input Tax Credits were claimed'.", "")</f>
        <v/>
      </c>
      <c r="I24" s="86"/>
      <c r="L24" s="81"/>
      <c r="N24" s="2"/>
      <c r="O24" s="2"/>
      <c r="P24" s="2"/>
      <c r="Q24" s="2"/>
      <c r="S24" s="87"/>
      <c r="T24" s="2"/>
      <c r="U24" s="2"/>
      <c r="V24" s="2"/>
      <c r="W24" s="2"/>
      <c r="X24" s="2"/>
      <c r="Y24" s="2"/>
      <c r="Z24" s="2"/>
    </row>
    <row r="25" spans="2:26" ht="14.5" x14ac:dyDescent="0.35">
      <c r="C25" s="83" t="s">
        <v>178</v>
      </c>
      <c r="D25" s="83"/>
      <c r="E25" s="83"/>
      <c r="F25" s="83"/>
      <c r="G25" s="84" t="s">
        <v>8</v>
      </c>
      <c r="H25" s="154" cm="1">
        <f t="array" ref="H25">IFERROR(
IF(AND(L7=1,L21=0,L23=0), INDEX(H_Benchmark_New_Build_NS_GC, L9+L15, L17+L19),
IF(AND(L7=1,L21=1,L23=0), INDEX(H_Benchmark_New_Build_WS_GC, L9+L15, L17+L19),
IF(AND(L7=1,L21=0,L23=1), INDEX(H_Benchmark_New_Build_NS_GN, L9+L15, L17+L19),
IF(AND(L7=1,L21=1,L23=1), INDEX(H_Benchmark_New_Build_WS_GN, L9+L15, L17+L19),
IF(AND(L7=2,L21=0), INDEX(H_Benchmark_New_Build_NS_GC, L9+L15, L17+L19),
IF(AND(L7=2,L21=1), INDEX(H_Benchmark_New_Build_WS_GC, L9+L15, L17+L19),
IF(AND(L7=3,L21=0), INDEX("H_Benchmark_Existing_NS", L9+L15, L17+L19),
IF(AND(L7=3,L21=1), INDEX(H_Benchmark_Existing_WS, L9+L15, L17+L19),)))))))),0)</f>
        <v>76010</v>
      </c>
      <c r="I25" s="155"/>
      <c r="L25" s="81"/>
      <c r="N25" s="2"/>
      <c r="O25" s="113"/>
      <c r="P25" s="2"/>
      <c r="Q25" s="2"/>
      <c r="S25" s="2"/>
      <c r="T25" s="2"/>
      <c r="U25" s="2"/>
      <c r="V25" s="2"/>
      <c r="W25" s="2"/>
      <c r="X25" s="2"/>
      <c r="Y25" s="2"/>
      <c r="Z25" s="2"/>
    </row>
    <row r="26" spans="2:26" ht="14.5" x14ac:dyDescent="0.35">
      <c r="G26" s="82"/>
      <c r="H26"/>
      <c r="I26"/>
      <c r="L26" s="81"/>
      <c r="N26" s="2"/>
      <c r="O26" s="2"/>
      <c r="P26" s="2"/>
      <c r="Q26" s="2"/>
      <c r="S26" s="2"/>
      <c r="T26" s="2"/>
      <c r="U26" s="2"/>
      <c r="V26" s="2"/>
      <c r="W26" s="2"/>
      <c r="X26" s="2"/>
      <c r="Y26" s="2"/>
      <c r="Z26" s="2"/>
    </row>
    <row r="27" spans="2:26" ht="14.5" x14ac:dyDescent="0.35">
      <c r="C27" s="1" t="s">
        <v>204</v>
      </c>
      <c r="G27" s="82" t="s">
        <v>3</v>
      </c>
      <c r="H27" s="152" t="s">
        <v>48</v>
      </c>
      <c r="I27" s="153"/>
      <c r="L27" s="81">
        <f>MATCH($H$27,'Location Factors - Other'!$B$6:$B$94,FALSE)</f>
        <v>1</v>
      </c>
      <c r="N27" s="2"/>
      <c r="O27" s="2"/>
      <c r="P27" s="2"/>
      <c r="Q27" s="2"/>
      <c r="S27" s="2"/>
      <c r="T27" s="2"/>
      <c r="U27" s="2"/>
      <c r="V27" s="2"/>
      <c r="W27" s="2"/>
      <c r="X27" s="2"/>
      <c r="Y27" s="2"/>
      <c r="Z27" s="2"/>
    </row>
    <row r="28" spans="2:26" ht="14.5" x14ac:dyDescent="0.35">
      <c r="G28" s="82"/>
      <c r="N28" s="2"/>
      <c r="O28" s="2"/>
      <c r="P28" s="2"/>
      <c r="Q28" s="2"/>
      <c r="S28" s="2"/>
      <c r="T28" s="2"/>
      <c r="U28" s="2"/>
      <c r="V28" s="2"/>
      <c r="W28" s="2"/>
      <c r="X28" s="2"/>
      <c r="Y28" s="2"/>
      <c r="Z28" s="2"/>
    </row>
    <row r="29" spans="2:26" ht="14.5" x14ac:dyDescent="0.35">
      <c r="C29" s="83" t="s">
        <v>14</v>
      </c>
      <c r="G29" s="84" t="s">
        <v>8</v>
      </c>
      <c r="H29" s="156" cm="1">
        <f t="array" ref="H29">IF(L7&lt;3,INDEX('Location Factors - New Builds'!$C$6:$M$94,$L$27,$L$10), INDEX('Location Factors - Other'!$C$6:$M$94,$L$27,$L$10))</f>
        <v>1</v>
      </c>
      <c r="I29" s="157"/>
      <c r="N29" s="2"/>
      <c r="O29" s="2"/>
      <c r="P29" s="2"/>
      <c r="Q29" s="2"/>
      <c r="S29" s="2"/>
      <c r="T29" s="2"/>
      <c r="U29" s="2"/>
      <c r="V29" s="2"/>
      <c r="W29" s="2"/>
      <c r="X29" s="2"/>
      <c r="Y29" s="2"/>
      <c r="Z29" s="2"/>
    </row>
    <row r="30" spans="2:26" ht="14.5" x14ac:dyDescent="0.35">
      <c r="G30" s="82"/>
      <c r="H30" s="86" t="str">
        <f>IF(AND($H$17="Basic",$H$19="With OOA"),"Invalid Selection - please change the above cell to: Without OOA",IF($H$19="Without OOA","",""))</f>
        <v/>
      </c>
      <c r="I30" s="86"/>
      <c r="L30" s="81"/>
      <c r="N30" s="2"/>
      <c r="O30" s="2"/>
      <c r="P30" s="2"/>
      <c r="Q30" s="2"/>
      <c r="S30" s="87"/>
      <c r="T30" s="2"/>
      <c r="U30" s="2"/>
      <c r="V30" s="2"/>
      <c r="W30" s="2"/>
      <c r="X30" s="2"/>
      <c r="Y30" s="2"/>
      <c r="Z30" s="2"/>
    </row>
    <row r="31" spans="2:26" ht="15.5" x14ac:dyDescent="0.35">
      <c r="C31" s="88" t="s">
        <v>202</v>
      </c>
      <c r="D31" s="83"/>
      <c r="E31" s="83"/>
      <c r="F31" s="83"/>
      <c r="G31" s="84" t="s">
        <v>8</v>
      </c>
      <c r="H31" s="150">
        <f>ROUND(H29*H25,0)</f>
        <v>76010</v>
      </c>
      <c r="I31" s="151"/>
      <c r="L31" s="81"/>
      <c r="N31" s="2"/>
      <c r="O31" s="2"/>
      <c r="P31" s="2"/>
      <c r="Q31" s="2"/>
      <c r="S31" s="2"/>
      <c r="T31" s="2"/>
      <c r="U31" s="2"/>
      <c r="V31" s="2"/>
      <c r="W31" s="2"/>
      <c r="X31" s="2"/>
      <c r="Y31" s="2"/>
      <c r="Z31" s="2"/>
    </row>
    <row r="32" spans="2:26" ht="14.5" hidden="1" x14ac:dyDescent="0.35">
      <c r="C32" s="83" t="s">
        <v>16</v>
      </c>
      <c r="D32" s="83"/>
      <c r="E32" s="83"/>
      <c r="F32" s="83"/>
      <c r="G32" s="84" t="s">
        <v>8</v>
      </c>
      <c r="H32" s="161" t="e" cm="1">
        <f t="array" ref="H32">ROUND(IF(OR($L$21=0,#REF!= 0),0,INDEX(#REF!,$L$21)),3)</f>
        <v>#REF!</v>
      </c>
      <c r="I32" s="162"/>
      <c r="N32" s="2"/>
      <c r="O32" s="2"/>
      <c r="P32" s="2"/>
      <c r="Q32" s="2"/>
      <c r="S32" s="2"/>
      <c r="T32" s="2"/>
      <c r="U32" s="2"/>
      <c r="V32" s="2"/>
      <c r="W32" s="2"/>
      <c r="X32" s="2"/>
      <c r="Y32" s="2"/>
      <c r="Z32" s="2"/>
    </row>
    <row r="33" spans="3:26" ht="14.5" x14ac:dyDescent="0.35">
      <c r="C33" s="89"/>
      <c r="N33" s="2"/>
      <c r="O33" s="2"/>
      <c r="P33" s="2"/>
      <c r="Q33" s="2"/>
      <c r="S33" s="2"/>
      <c r="T33" s="2"/>
      <c r="U33" s="2"/>
      <c r="V33" s="2"/>
      <c r="W33" s="2"/>
      <c r="X33" s="2"/>
      <c r="Y33" s="2"/>
      <c r="Z33" s="2"/>
    </row>
    <row r="34" spans="3:26" customFormat="1" ht="32.25" customHeight="1" x14ac:dyDescent="0.35">
      <c r="C34" s="90" t="s">
        <v>182</v>
      </c>
      <c r="D34" s="91"/>
      <c r="E34" s="91"/>
      <c r="F34" s="92" t="s">
        <v>179</v>
      </c>
      <c r="G34" s="92" t="s">
        <v>180</v>
      </c>
      <c r="H34" s="92" t="s">
        <v>17</v>
      </c>
      <c r="I34" s="92" t="s">
        <v>170</v>
      </c>
      <c r="J34" s="93"/>
    </row>
    <row r="35" spans="3:26" customFormat="1" ht="14.5" x14ac:dyDescent="0.35">
      <c r="C35" t="s">
        <v>197</v>
      </c>
      <c r="F35" s="69">
        <f>SDA_Amount</f>
        <v>76010</v>
      </c>
      <c r="G35" s="67">
        <f>MRRC_Single</f>
        <v>12057.5</v>
      </c>
      <c r="H35" s="68">
        <f>F35+G35</f>
        <v>88067.5</v>
      </c>
      <c r="I35" s="94">
        <f>H35</f>
        <v>88067.5</v>
      </c>
      <c r="J35" s="95"/>
    </row>
    <row r="36" spans="3:26" customFormat="1" ht="14.5" hidden="1" x14ac:dyDescent="0.35">
      <c r="C36" t="s">
        <v>19</v>
      </c>
      <c r="F36" s="69">
        <f>F35/2-0.15*MRRC!F11</f>
        <v>36196.375</v>
      </c>
      <c r="G36" s="67">
        <f>MRRC_Single</f>
        <v>12057.5</v>
      </c>
      <c r="H36" s="68">
        <f t="shared" ref="H36:H37" si="0">F36+G36</f>
        <v>48253.875</v>
      </c>
      <c r="I36" s="94">
        <f t="shared" ref="I36:I37" si="1">H36</f>
        <v>48253.875</v>
      </c>
      <c r="J36" s="96" t="s">
        <v>18</v>
      </c>
    </row>
    <row r="37" spans="3:26" customFormat="1" ht="14.5" x14ac:dyDescent="0.35">
      <c r="C37" t="s">
        <v>198</v>
      </c>
      <c r="F37" s="69">
        <f>SDA_Amount</f>
        <v>76010</v>
      </c>
      <c r="G37" s="67">
        <f>MRRC_Single</f>
        <v>12057.5</v>
      </c>
      <c r="H37" s="68">
        <f t="shared" si="0"/>
        <v>88067.5</v>
      </c>
      <c r="I37" s="94">
        <f t="shared" si="1"/>
        <v>88067.5</v>
      </c>
      <c r="J37" s="96"/>
    </row>
    <row r="38" spans="3:26" customFormat="1" ht="14.5" x14ac:dyDescent="0.35">
      <c r="C38" t="s">
        <v>199</v>
      </c>
      <c r="F38" s="69">
        <f>SDA_Amount/2-0.15*MRRC_Single</f>
        <v>36196.375</v>
      </c>
      <c r="G38" s="67">
        <f>MRRC_Member_of_a_Couple</f>
        <v>7704.06</v>
      </c>
      <c r="H38" s="68">
        <f>G38+F38</f>
        <v>43900.434999999998</v>
      </c>
      <c r="I38" s="94">
        <f>2*H38</f>
        <v>87800.87</v>
      </c>
      <c r="J38" s="96"/>
    </row>
    <row r="39" spans="3:26" customFormat="1" ht="14.5" x14ac:dyDescent="0.35">
      <c r="C39" t="s">
        <v>200</v>
      </c>
      <c r="F39" s="69">
        <f>SDA_Amount-0.3*MRRC_Single</f>
        <v>72392.75</v>
      </c>
      <c r="G39" s="67">
        <f>MRRC_Member_of_a_Couple</f>
        <v>7704.06</v>
      </c>
      <c r="H39" s="68">
        <f>F39+G39</f>
        <v>80096.81</v>
      </c>
      <c r="I39" s="94">
        <f>H39+G40</f>
        <v>87164.81</v>
      </c>
      <c r="J39" s="96"/>
    </row>
    <row r="40" spans="3:26" customFormat="1" ht="14.5" x14ac:dyDescent="0.35">
      <c r="C40" s="99" t="s">
        <v>201</v>
      </c>
      <c r="G40" s="70">
        <v>7068</v>
      </c>
      <c r="H40" s="98"/>
      <c r="I40" s="98"/>
    </row>
    <row r="41" spans="3:26" customFormat="1" ht="15" customHeight="1" x14ac:dyDescent="0.35">
      <c r="H41" s="98"/>
      <c r="I41" s="98"/>
    </row>
    <row r="42" spans="3:26" customFormat="1" ht="15" hidden="1" customHeight="1" x14ac:dyDescent="0.35">
      <c r="C42" s="100"/>
      <c r="D42" s="101"/>
      <c r="G42" s="97"/>
    </row>
    <row r="43" spans="3:26" customFormat="1" ht="15" hidden="1" customHeight="1" x14ac:dyDescent="0.35"/>
    <row r="44" spans="3:26" customFormat="1" ht="15" hidden="1" customHeight="1" x14ac:dyDescent="0.35">
      <c r="C44" s="100"/>
    </row>
    <row r="45" spans="3:26" customFormat="1" ht="15" hidden="1" customHeight="1" x14ac:dyDescent="0.35">
      <c r="C45" s="100"/>
    </row>
    <row r="46" spans="3:26" customFormat="1" ht="15" hidden="1" customHeight="1" x14ac:dyDescent="0.35">
      <c r="C46" s="100"/>
    </row>
    <row r="47" spans="3:26" customFormat="1" ht="15" hidden="1" customHeight="1" x14ac:dyDescent="0.35"/>
    <row r="48" spans="3:26" customFormat="1" ht="15" hidden="1" customHeight="1" x14ac:dyDescent="0.35"/>
    <row r="49" customFormat="1" ht="15" hidden="1" customHeight="1" x14ac:dyDescent="0.35"/>
    <row r="50" customFormat="1" ht="15" hidden="1" customHeight="1" x14ac:dyDescent="0.35"/>
    <row r="51" customFormat="1" ht="15" hidden="1" customHeight="1" x14ac:dyDescent="0.35"/>
    <row r="52" customFormat="1" ht="15" hidden="1" customHeight="1" x14ac:dyDescent="0.35"/>
    <row r="53" customFormat="1" ht="15" hidden="1" customHeight="1" x14ac:dyDescent="0.35"/>
    <row r="54" customFormat="1" ht="15" hidden="1" customHeight="1" x14ac:dyDescent="0.35"/>
    <row r="55" customFormat="1" ht="15" hidden="1" customHeight="1" x14ac:dyDescent="0.35"/>
    <row r="56" customFormat="1" ht="15" hidden="1" customHeight="1" x14ac:dyDescent="0.35"/>
    <row r="57" customFormat="1" ht="15" hidden="1" customHeight="1" x14ac:dyDescent="0.35"/>
    <row r="58" customFormat="1" ht="15" hidden="1" customHeight="1" x14ac:dyDescent="0.35"/>
  </sheetData>
  <sheetProtection algorithmName="SHA-256" hashValue="LIti6IRHGCy1Hkzz/IZqtW4lPJoRDfqQtC8ugL235EI=" saltValue="a8P5AiGmPVKg2Fc+Vdg5bg==" spinCount="100000" sheet="1" selectLockedCells="1"/>
  <mergeCells count="15">
    <mergeCell ref="H32:I32"/>
    <mergeCell ref="H13:I13"/>
    <mergeCell ref="H15:I15"/>
    <mergeCell ref="H21:I21"/>
    <mergeCell ref="H23:I23"/>
    <mergeCell ref="H25:I25"/>
    <mergeCell ref="H27:I27"/>
    <mergeCell ref="H29:I29"/>
    <mergeCell ref="H31:I31"/>
    <mergeCell ref="H19:I19"/>
    <mergeCell ref="C3:K3"/>
    <mergeCell ref="H7:I7"/>
    <mergeCell ref="H9:I9"/>
    <mergeCell ref="H11:I11"/>
    <mergeCell ref="H17:I17"/>
  </mergeCells>
  <dataValidations count="5">
    <dataValidation type="list" allowBlank="1" showInputMessage="1" showErrorMessage="1" sqref="H19:I19" xr:uid="{F546A833-91FF-49BD-AE0F-287F556CA34F}">
      <formula1>"Without OOA,With OOA"</formula1>
    </dataValidation>
    <dataValidation type="list" allowBlank="1" showInputMessage="1" showErrorMessage="1" sqref="H21:I21" xr:uid="{92FA9319-4AE5-4CA7-AB43-4798F043C026}">
      <formula1>"Without Fire Sprinklers, With Fire Sprinklers"</formula1>
    </dataValidation>
    <dataValidation type="decimal" operator="greaterThanOrEqual" allowBlank="1" showInputMessage="1" showErrorMessage="1" sqref="G40" xr:uid="{AEBC169C-A5B2-432F-9F1F-75E441463A9B}">
      <formula1>0</formula1>
    </dataValidation>
    <dataValidation type="list" allowBlank="1" showInputMessage="1" showErrorMessage="1" sqref="H20" xr:uid="{B3D8309C-47F9-4600-A6A5-C11E02D09FA6}">
      <formula1>"With OOA,Without OOA"</formula1>
    </dataValidation>
    <dataValidation type="whole" allowBlank="1" showInputMessage="1" showErrorMessage="1" errorTitle="ERROR" error="Number must be between 1 and one less than the maximum number of bedrooms in the dwelling (inclusive)." sqref="H15:I15" xr:uid="{44E4000F-809D-4C72-8F3A-7100B2AE6D1A}">
      <formula1>1</formula1>
      <formula2>H11-1</formula2>
    </dataValidation>
  </dataValidations>
  <pageMargins left="0.7" right="0.7" top="0.75" bottom="0.75" header="0.3" footer="0.3"/>
  <pageSetup paperSize="9" scale="43"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27095AB1-DB50-40C8-9668-D123659F4DAF}">
          <x14:formula1>
            <xm:f>LISTS!$D$18:$D$19</xm:f>
          </x14:formula1>
          <xm:sqref>H23:I23</xm:sqref>
        </x14:dataValidation>
        <x14:dataValidation type="list" allowBlank="1" showInputMessage="1" showErrorMessage="1" xr:uid="{C1E820A3-E26B-4D9E-B626-82B7706FCEFE}">
          <x14:formula1>
            <xm:f>IF(LEFT($H$7,1)="L",LISTS!$B$23:$B$27,LISTS!$B$3:$B$13)</xm:f>
          </x14:formula1>
          <xm:sqref>H9:I11</xm:sqref>
        </x14:dataValidation>
        <x14:dataValidation type="list" allowBlank="1" showInputMessage="1" showErrorMessage="1" xr:uid="{80C17675-1CBA-4F08-9312-1135C122254F}">
          <x14:formula1>
            <xm:f>'Location Factors - Other'!$B$6:$B$94</xm:f>
          </x14:formula1>
          <xm:sqref>H27:I27</xm:sqref>
        </x14:dataValidation>
        <x14:dataValidation type="list" allowBlank="1" showInputMessage="1" showErrorMessage="1" xr:uid="{E36A5D26-A007-49DF-9F26-2C2821D71375}">
          <x14:formula1>
            <xm:f>LISTS!$A$3:$A$6</xm:f>
          </x14:formula1>
          <xm:sqref>H7:I7</xm:sqref>
        </x14:dataValidation>
        <x14:dataValidation type="list" allowBlank="1" showInputMessage="1" showErrorMessage="1" xr:uid="{42A2198B-06CC-49F6-B45F-EC8AB81B1514}">
          <x14:formula1>
            <xm:f>IF($L$7&gt;2,LISTS!$C$3:$C$8,LISTS!$C$13:$C$17)</xm:f>
          </x14:formula1>
          <xm:sqref>H17:I17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32EE2-1716-487A-B6EC-4538FD1AB8B1}">
  <sheetPr>
    <pageSetUpPr fitToPage="1"/>
  </sheetPr>
  <dimension ref="A1:AQ121"/>
  <sheetViews>
    <sheetView zoomScale="89" zoomScaleNormal="89" workbookViewId="0">
      <pane ySplit="4" topLeftCell="A5" activePane="bottomLeft" state="frozen"/>
      <selection pane="bottomLeft" activeCell="K114" sqref="K114"/>
    </sheetView>
  </sheetViews>
  <sheetFormatPr defaultColWidth="0" defaultRowHeight="14.5" zeroHeight="1" x14ac:dyDescent="0.35"/>
  <cols>
    <col min="1" max="1" width="1.54296875" style="1" customWidth="1"/>
    <col min="2" max="2" width="9" style="1" hidden="1" customWidth="1"/>
    <col min="3" max="3" width="30.54296875" style="1" customWidth="1"/>
    <col min="4" max="4" width="9" style="1" customWidth="1"/>
    <col min="5" max="15" width="11" style="1" customWidth="1"/>
    <col min="16" max="16" width="13.81640625" style="1" customWidth="1"/>
    <col min="17" max="29" width="11" style="1" hidden="1" customWidth="1"/>
    <col min="30" max="43" width="0" style="1" hidden="1" customWidth="1"/>
    <col min="44" max="16384" width="11" style="1" hidden="1"/>
  </cols>
  <sheetData>
    <row r="1" spans="1:15" s="8" customFormat="1" ht="21" x14ac:dyDescent="0.5">
      <c r="A1" s="9" t="s">
        <v>0</v>
      </c>
      <c r="B1" s="9"/>
      <c r="C1" s="9"/>
    </row>
    <row r="2" spans="1:15" s="8" customFormat="1" ht="21" x14ac:dyDescent="0.5">
      <c r="A2" s="9" t="s">
        <v>203</v>
      </c>
      <c r="B2" s="9"/>
      <c r="C2" s="9"/>
      <c r="L2" s="12"/>
      <c r="M2" s="12"/>
      <c r="N2" s="12"/>
      <c r="O2" s="12"/>
    </row>
    <row r="3" spans="1:15" x14ac:dyDescent="0.35"/>
    <row r="4" spans="1:15" x14ac:dyDescent="0.35">
      <c r="L4" s="1" t="s">
        <v>195</v>
      </c>
    </row>
    <row r="5" spans="1:15" x14ac:dyDescent="0.35"/>
    <row r="6" spans="1:15" s="8" customFormat="1" ht="21" x14ac:dyDescent="0.5">
      <c r="A6" s="9" t="s">
        <v>194</v>
      </c>
      <c r="B6" s="9"/>
      <c r="C6" s="9"/>
    </row>
    <row r="7" spans="1:15" x14ac:dyDescent="0.35"/>
    <row r="8" spans="1:15" x14ac:dyDescent="0.35">
      <c r="B8" s="3"/>
      <c r="C8" s="56"/>
      <c r="D8" s="4"/>
      <c r="E8" s="11" t="s">
        <v>217</v>
      </c>
      <c r="F8" s="11"/>
      <c r="G8" s="11"/>
      <c r="H8" s="11"/>
      <c r="I8" s="11"/>
      <c r="J8" s="11"/>
      <c r="K8" s="11"/>
      <c r="L8" s="11"/>
      <c r="M8" s="11"/>
      <c r="N8" s="11"/>
      <c r="O8" s="11"/>
    </row>
    <row r="9" spans="1:15" ht="36.5" x14ac:dyDescent="0.35">
      <c r="B9" s="3"/>
      <c r="C9" s="45" t="s">
        <v>20</v>
      </c>
      <c r="D9" s="165" t="s">
        <v>21</v>
      </c>
      <c r="E9" s="65"/>
      <c r="F9" s="104" t="s">
        <v>23</v>
      </c>
      <c r="G9" s="104" t="s">
        <v>23</v>
      </c>
      <c r="H9" s="104" t="s">
        <v>24</v>
      </c>
      <c r="I9" s="104" t="s">
        <v>24</v>
      </c>
      <c r="J9" s="104" t="s">
        <v>25</v>
      </c>
      <c r="K9" s="104" t="s">
        <v>25</v>
      </c>
      <c r="L9" s="104" t="s">
        <v>172</v>
      </c>
      <c r="M9" s="104" t="s">
        <v>172</v>
      </c>
      <c r="N9" s="104" t="s">
        <v>10</v>
      </c>
      <c r="O9" s="104" t="s">
        <v>10</v>
      </c>
    </row>
    <row r="10" spans="1:15" x14ac:dyDescent="0.35">
      <c r="B10" s="3"/>
      <c r="C10" s="46"/>
      <c r="D10" s="166"/>
      <c r="E10" s="47"/>
      <c r="F10" s="105" t="s">
        <v>26</v>
      </c>
      <c r="G10" s="106" t="s">
        <v>12</v>
      </c>
      <c r="H10" s="105" t="s">
        <v>26</v>
      </c>
      <c r="I10" s="106" t="s">
        <v>12</v>
      </c>
      <c r="J10" s="105" t="s">
        <v>26</v>
      </c>
      <c r="K10" s="106" t="s">
        <v>12</v>
      </c>
      <c r="L10" s="105" t="s">
        <v>26</v>
      </c>
      <c r="M10" s="106" t="s">
        <v>12</v>
      </c>
      <c r="N10" s="105" t="s">
        <v>26</v>
      </c>
      <c r="O10" s="106" t="s">
        <v>12</v>
      </c>
    </row>
    <row r="11" spans="1:15" x14ac:dyDescent="0.35">
      <c r="B11" s="3" t="s">
        <v>37</v>
      </c>
      <c r="C11" s="48" t="s">
        <v>27</v>
      </c>
      <c r="D11" s="49">
        <v>1</v>
      </c>
      <c r="E11" s="50"/>
      <c r="F11" s="50">
        <v>76010</v>
      </c>
      <c r="G11" s="50">
        <v>88678</v>
      </c>
      <c r="H11" s="50">
        <v>78381</v>
      </c>
      <c r="I11" s="50">
        <v>91049</v>
      </c>
      <c r="J11" s="50" t="s">
        <v>216</v>
      </c>
      <c r="K11" s="50" t="s">
        <v>216</v>
      </c>
      <c r="L11" s="50" t="s">
        <v>216</v>
      </c>
      <c r="M11" s="50" t="s">
        <v>216</v>
      </c>
      <c r="N11" s="50">
        <v>85190</v>
      </c>
      <c r="O11" s="50">
        <v>97858</v>
      </c>
    </row>
    <row r="12" spans="1:15" x14ac:dyDescent="0.35">
      <c r="B12" s="3" t="s">
        <v>37</v>
      </c>
      <c r="C12" s="51" t="s">
        <v>5</v>
      </c>
      <c r="D12" s="52">
        <v>1</v>
      </c>
      <c r="E12" s="50"/>
      <c r="F12" s="50">
        <v>80041</v>
      </c>
      <c r="G12" s="50">
        <v>92710</v>
      </c>
      <c r="H12" s="50">
        <v>81802</v>
      </c>
      <c r="I12" s="50">
        <v>94470</v>
      </c>
      <c r="J12" s="50" t="s">
        <v>216</v>
      </c>
      <c r="K12" s="50" t="s">
        <v>216</v>
      </c>
      <c r="L12" s="50" t="s">
        <v>216</v>
      </c>
      <c r="M12" s="50" t="s">
        <v>216</v>
      </c>
      <c r="N12" s="50">
        <v>88846</v>
      </c>
      <c r="O12" s="50">
        <v>101515</v>
      </c>
    </row>
    <row r="13" spans="1:15" x14ac:dyDescent="0.35">
      <c r="B13" s="3" t="s">
        <v>37</v>
      </c>
      <c r="C13" s="51" t="s">
        <v>28</v>
      </c>
      <c r="D13" s="52">
        <v>2</v>
      </c>
      <c r="E13" s="50"/>
      <c r="F13" s="50">
        <v>34327</v>
      </c>
      <c r="G13" s="50">
        <v>40661</v>
      </c>
      <c r="H13" s="50">
        <v>35163</v>
      </c>
      <c r="I13" s="50">
        <v>41497</v>
      </c>
      <c r="J13" s="50" t="s">
        <v>216</v>
      </c>
      <c r="K13" s="50" t="s">
        <v>216</v>
      </c>
      <c r="L13" s="50" t="s">
        <v>216</v>
      </c>
      <c r="M13" s="50" t="s">
        <v>216</v>
      </c>
      <c r="N13" s="50">
        <v>38725</v>
      </c>
      <c r="O13" s="50">
        <v>45059</v>
      </c>
    </row>
    <row r="14" spans="1:15" x14ac:dyDescent="0.35">
      <c r="B14" s="3" t="s">
        <v>37</v>
      </c>
      <c r="C14" s="51" t="s">
        <v>29</v>
      </c>
      <c r="D14" s="52">
        <v>2</v>
      </c>
      <c r="E14" s="50"/>
      <c r="F14" s="50">
        <v>42723</v>
      </c>
      <c r="G14" s="50">
        <v>49057</v>
      </c>
      <c r="H14" s="50">
        <v>43945</v>
      </c>
      <c r="I14" s="50">
        <v>50279</v>
      </c>
      <c r="J14" s="50" t="s">
        <v>216</v>
      </c>
      <c r="K14" s="50" t="s">
        <v>216</v>
      </c>
      <c r="L14" s="50" t="s">
        <v>216</v>
      </c>
      <c r="M14" s="50" t="s">
        <v>216</v>
      </c>
      <c r="N14" s="50">
        <v>47831</v>
      </c>
      <c r="O14" s="50">
        <v>54166</v>
      </c>
    </row>
    <row r="15" spans="1:15" x14ac:dyDescent="0.35">
      <c r="B15" s="3" t="s">
        <v>37</v>
      </c>
      <c r="C15" s="51" t="s">
        <v>30</v>
      </c>
      <c r="D15" s="52">
        <v>1</v>
      </c>
      <c r="E15" s="50"/>
      <c r="F15" s="50">
        <v>54984</v>
      </c>
      <c r="G15" s="50">
        <v>57366</v>
      </c>
      <c r="H15" s="50">
        <v>57611</v>
      </c>
      <c r="I15" s="50">
        <v>60154</v>
      </c>
      <c r="J15" s="50">
        <v>58811</v>
      </c>
      <c r="K15" s="50">
        <v>63217</v>
      </c>
      <c r="L15" s="50" t="s">
        <v>216</v>
      </c>
      <c r="M15" s="50" t="s">
        <v>216</v>
      </c>
      <c r="N15" s="50">
        <v>64613</v>
      </c>
      <c r="O15" s="50">
        <v>67586</v>
      </c>
    </row>
    <row r="16" spans="1:15" x14ac:dyDescent="0.35">
      <c r="B16" s="3" t="s">
        <v>37</v>
      </c>
      <c r="C16" s="51" t="s">
        <v>31</v>
      </c>
      <c r="D16" s="52">
        <v>2</v>
      </c>
      <c r="E16" s="50"/>
      <c r="F16" s="50">
        <v>31835</v>
      </c>
      <c r="G16" s="50">
        <v>34549</v>
      </c>
      <c r="H16" s="50">
        <v>33744</v>
      </c>
      <c r="I16" s="50">
        <v>36705</v>
      </c>
      <c r="J16" s="50">
        <v>36888</v>
      </c>
      <c r="K16" s="50">
        <v>39442</v>
      </c>
      <c r="L16" s="50">
        <v>39039</v>
      </c>
      <c r="M16" s="50">
        <v>41593</v>
      </c>
      <c r="N16" s="50">
        <v>37415</v>
      </c>
      <c r="O16" s="50">
        <v>40854</v>
      </c>
    </row>
    <row r="17" spans="2:15" x14ac:dyDescent="0.35">
      <c r="B17" s="3" t="s">
        <v>37</v>
      </c>
      <c r="C17" s="51" t="s">
        <v>32</v>
      </c>
      <c r="D17" s="52">
        <v>3</v>
      </c>
      <c r="E17" s="50"/>
      <c r="F17" s="50">
        <v>26027</v>
      </c>
      <c r="G17" s="50">
        <v>28405</v>
      </c>
      <c r="H17" s="50">
        <v>28196</v>
      </c>
      <c r="I17" s="50">
        <v>30855</v>
      </c>
      <c r="J17" s="50">
        <v>30603</v>
      </c>
      <c r="K17" s="50">
        <v>33201</v>
      </c>
      <c r="L17" s="50">
        <v>32792</v>
      </c>
      <c r="M17" s="50">
        <v>35389</v>
      </c>
      <c r="N17" s="50">
        <v>31389</v>
      </c>
      <c r="O17" s="50">
        <v>34048</v>
      </c>
    </row>
    <row r="18" spans="2:15" x14ac:dyDescent="0.35">
      <c r="B18" s="3" t="s">
        <v>37</v>
      </c>
      <c r="C18" s="51" t="s">
        <v>33</v>
      </c>
      <c r="D18" s="52">
        <v>2</v>
      </c>
      <c r="E18" s="50"/>
      <c r="F18" s="50">
        <v>63291</v>
      </c>
      <c r="G18" s="50">
        <v>69356</v>
      </c>
      <c r="H18" s="50">
        <v>64955</v>
      </c>
      <c r="I18" s="50">
        <v>70796</v>
      </c>
      <c r="J18" s="50">
        <v>71966</v>
      </c>
      <c r="K18" s="50">
        <v>78040</v>
      </c>
      <c r="L18" s="50">
        <v>77083</v>
      </c>
      <c r="M18" s="50">
        <v>83157</v>
      </c>
      <c r="N18" s="50">
        <v>76339</v>
      </c>
      <c r="O18" s="50">
        <v>82925</v>
      </c>
    </row>
    <row r="19" spans="2:15" x14ac:dyDescent="0.35">
      <c r="B19" s="3" t="s">
        <v>37</v>
      </c>
      <c r="C19" s="51" t="s">
        <v>34</v>
      </c>
      <c r="D19" s="52">
        <v>3</v>
      </c>
      <c r="E19" s="50"/>
      <c r="F19" s="50">
        <v>44395</v>
      </c>
      <c r="G19" s="50">
        <v>47806</v>
      </c>
      <c r="H19" s="50">
        <v>45636</v>
      </c>
      <c r="I19" s="50">
        <v>48980</v>
      </c>
      <c r="J19" s="50">
        <v>49321</v>
      </c>
      <c r="K19" s="50">
        <v>53799</v>
      </c>
      <c r="L19" s="50">
        <v>53094</v>
      </c>
      <c r="M19" s="50">
        <v>57573</v>
      </c>
      <c r="N19" s="50">
        <v>53855</v>
      </c>
      <c r="O19" s="50">
        <v>57454</v>
      </c>
    </row>
    <row r="20" spans="2:15" x14ac:dyDescent="0.35">
      <c r="B20" s="3" t="s">
        <v>37</v>
      </c>
      <c r="C20" s="51" t="s">
        <v>35</v>
      </c>
      <c r="D20" s="52">
        <v>4</v>
      </c>
      <c r="E20" s="50"/>
      <c r="F20" s="50">
        <v>36700</v>
      </c>
      <c r="G20" s="50">
        <v>39137</v>
      </c>
      <c r="H20" s="50">
        <v>38081</v>
      </c>
      <c r="I20" s="50">
        <v>40258</v>
      </c>
      <c r="J20" s="50">
        <v>41393</v>
      </c>
      <c r="K20" s="50">
        <v>44376</v>
      </c>
      <c r="L20" s="50">
        <v>43906</v>
      </c>
      <c r="M20" s="50">
        <v>46889</v>
      </c>
      <c r="N20" s="50">
        <v>44523</v>
      </c>
      <c r="O20" s="50">
        <v>47227</v>
      </c>
    </row>
    <row r="21" spans="2:15" x14ac:dyDescent="0.35">
      <c r="B21" s="3" t="s">
        <v>37</v>
      </c>
      <c r="C21" s="53" t="s">
        <v>36</v>
      </c>
      <c r="D21" s="54">
        <v>5</v>
      </c>
      <c r="E21" s="55"/>
      <c r="F21" s="55">
        <v>30606</v>
      </c>
      <c r="G21" s="55">
        <v>32209</v>
      </c>
      <c r="H21" s="55">
        <v>31857</v>
      </c>
      <c r="I21" s="55">
        <v>34364</v>
      </c>
      <c r="J21" s="55">
        <v>35199</v>
      </c>
      <c r="K21" s="55">
        <v>36369</v>
      </c>
      <c r="L21" s="55">
        <v>36185</v>
      </c>
      <c r="M21" s="55">
        <v>37354</v>
      </c>
      <c r="N21" s="55">
        <v>37238</v>
      </c>
      <c r="O21" s="55">
        <v>39365</v>
      </c>
    </row>
    <row r="22" spans="2:15" x14ac:dyDescent="0.35">
      <c r="B22" s="3"/>
      <c r="C22" s="18"/>
      <c r="D22" s="4"/>
      <c r="E22" s="109"/>
      <c r="F22" s="109"/>
      <c r="G22" s="109"/>
      <c r="H22" s="109"/>
      <c r="I22" s="109"/>
      <c r="J22" s="109"/>
      <c r="K22" s="109"/>
      <c r="L22" s="109"/>
      <c r="M22" s="109"/>
      <c r="N22" s="109"/>
      <c r="O22" s="109"/>
    </row>
    <row r="23" spans="2:15" x14ac:dyDescent="0.35">
      <c r="B23" s="3"/>
      <c r="C23" s="56"/>
      <c r="D23" s="4"/>
      <c r="E23" s="11" t="s">
        <v>218</v>
      </c>
      <c r="F23" s="11"/>
      <c r="G23" s="11"/>
      <c r="H23" s="11"/>
      <c r="I23" s="11"/>
      <c r="J23" s="11"/>
      <c r="K23" s="11"/>
      <c r="L23" s="11"/>
      <c r="M23" s="11"/>
      <c r="N23" s="11"/>
      <c r="O23" s="11"/>
    </row>
    <row r="24" spans="2:15" ht="36.5" x14ac:dyDescent="0.35">
      <c r="B24" s="3"/>
      <c r="C24" s="45" t="s">
        <v>20</v>
      </c>
      <c r="D24" s="165" t="s">
        <v>21</v>
      </c>
      <c r="E24" s="10"/>
      <c r="F24" s="104" t="s">
        <v>23</v>
      </c>
      <c r="G24" s="104" t="s">
        <v>23</v>
      </c>
      <c r="H24" s="104" t="s">
        <v>24</v>
      </c>
      <c r="I24" s="104" t="s">
        <v>24</v>
      </c>
      <c r="J24" s="104" t="s">
        <v>25</v>
      </c>
      <c r="K24" s="104" t="s">
        <v>25</v>
      </c>
      <c r="L24" s="104" t="s">
        <v>172</v>
      </c>
      <c r="M24" s="104" t="s">
        <v>172</v>
      </c>
      <c r="N24" s="104" t="s">
        <v>10</v>
      </c>
      <c r="O24" s="104" t="s">
        <v>10</v>
      </c>
    </row>
    <row r="25" spans="2:15" x14ac:dyDescent="0.35">
      <c r="B25" s="3"/>
      <c r="C25" s="46"/>
      <c r="D25" s="166"/>
      <c r="E25" s="47"/>
      <c r="F25" s="110" t="s">
        <v>26</v>
      </c>
      <c r="G25" s="111" t="s">
        <v>12</v>
      </c>
      <c r="H25" s="110" t="s">
        <v>26</v>
      </c>
      <c r="I25" s="111" t="s">
        <v>12</v>
      </c>
      <c r="J25" s="110" t="s">
        <v>26</v>
      </c>
      <c r="K25" s="111" t="s">
        <v>12</v>
      </c>
      <c r="L25" s="110" t="s">
        <v>26</v>
      </c>
      <c r="M25" s="111" t="s">
        <v>12</v>
      </c>
      <c r="N25" s="110" t="s">
        <v>26</v>
      </c>
      <c r="O25" s="111" t="s">
        <v>12</v>
      </c>
    </row>
    <row r="26" spans="2:15" x14ac:dyDescent="0.35">
      <c r="B26" s="3" t="s">
        <v>37</v>
      </c>
      <c r="C26" s="48" t="s">
        <v>27</v>
      </c>
      <c r="D26" s="49">
        <v>1</v>
      </c>
      <c r="E26" s="50"/>
      <c r="F26" s="50">
        <v>77545</v>
      </c>
      <c r="G26" s="50">
        <v>90469</v>
      </c>
      <c r="H26" s="50">
        <v>79934</v>
      </c>
      <c r="I26" s="50">
        <v>92858</v>
      </c>
      <c r="J26" s="50" t="s">
        <v>216</v>
      </c>
      <c r="K26" s="50" t="s">
        <v>216</v>
      </c>
      <c r="L26" s="50" t="s">
        <v>216</v>
      </c>
      <c r="M26" s="50" t="s">
        <v>216</v>
      </c>
      <c r="N26" s="50">
        <v>86759</v>
      </c>
      <c r="O26" s="50">
        <v>99683</v>
      </c>
    </row>
    <row r="27" spans="2:15" x14ac:dyDescent="0.35">
      <c r="B27" s="3" t="s">
        <v>37</v>
      </c>
      <c r="C27" s="51" t="s">
        <v>5</v>
      </c>
      <c r="D27" s="52">
        <v>1</v>
      </c>
      <c r="E27" s="50"/>
      <c r="F27" s="50">
        <v>81770</v>
      </c>
      <c r="G27" s="50">
        <v>94695</v>
      </c>
      <c r="H27" s="50">
        <v>83569</v>
      </c>
      <c r="I27" s="50">
        <v>96493</v>
      </c>
      <c r="J27" s="50" t="s">
        <v>216</v>
      </c>
      <c r="K27" s="50" t="s">
        <v>216</v>
      </c>
      <c r="L27" s="50" t="s">
        <v>216</v>
      </c>
      <c r="M27" s="50" t="s">
        <v>216</v>
      </c>
      <c r="N27" s="50">
        <v>90634</v>
      </c>
      <c r="O27" s="50">
        <v>103559</v>
      </c>
    </row>
    <row r="28" spans="2:15" x14ac:dyDescent="0.35">
      <c r="B28" s="3" t="s">
        <v>37</v>
      </c>
      <c r="C28" s="51" t="s">
        <v>28</v>
      </c>
      <c r="D28" s="52">
        <v>2</v>
      </c>
      <c r="E28" s="50"/>
      <c r="F28" s="50">
        <v>35201</v>
      </c>
      <c r="G28" s="50">
        <v>41663</v>
      </c>
      <c r="H28" s="50">
        <v>36061</v>
      </c>
      <c r="I28" s="50">
        <v>42523</v>
      </c>
      <c r="J28" s="50" t="s">
        <v>216</v>
      </c>
      <c r="K28" s="50" t="s">
        <v>216</v>
      </c>
      <c r="L28" s="50" t="s">
        <v>216</v>
      </c>
      <c r="M28" s="50" t="s">
        <v>216</v>
      </c>
      <c r="N28" s="50">
        <v>39634</v>
      </c>
      <c r="O28" s="50">
        <v>46096</v>
      </c>
    </row>
    <row r="29" spans="2:15" x14ac:dyDescent="0.35">
      <c r="B29" s="3" t="s">
        <v>37</v>
      </c>
      <c r="C29" s="51" t="s">
        <v>29</v>
      </c>
      <c r="D29" s="52">
        <v>2</v>
      </c>
      <c r="E29" s="50"/>
      <c r="F29" s="50">
        <v>43763</v>
      </c>
      <c r="G29" s="50">
        <v>50224</v>
      </c>
      <c r="H29" s="50">
        <v>44995</v>
      </c>
      <c r="I29" s="50">
        <v>51456</v>
      </c>
      <c r="J29" s="50" t="s">
        <v>216</v>
      </c>
      <c r="K29" s="50" t="s">
        <v>216</v>
      </c>
      <c r="L29" s="50" t="s">
        <v>216</v>
      </c>
      <c r="M29" s="50" t="s">
        <v>216</v>
      </c>
      <c r="N29" s="50">
        <v>48900</v>
      </c>
      <c r="O29" s="50">
        <v>55362</v>
      </c>
    </row>
    <row r="30" spans="2:15" x14ac:dyDescent="0.35">
      <c r="B30" s="3" t="s">
        <v>37</v>
      </c>
      <c r="C30" s="51" t="s">
        <v>30</v>
      </c>
      <c r="D30" s="52">
        <v>1</v>
      </c>
      <c r="E30" s="50"/>
      <c r="F30" s="50">
        <v>59697</v>
      </c>
      <c r="G30" s="50">
        <v>62364</v>
      </c>
      <c r="H30" s="50">
        <v>62325</v>
      </c>
      <c r="I30" s="50">
        <v>65152</v>
      </c>
      <c r="J30" s="50">
        <v>63633</v>
      </c>
      <c r="K30" s="50">
        <v>68343</v>
      </c>
      <c r="L30" s="50" t="s">
        <v>216</v>
      </c>
      <c r="M30" s="50" t="s">
        <v>216</v>
      </c>
      <c r="N30" s="50">
        <v>69400</v>
      </c>
      <c r="O30" s="50">
        <v>72669</v>
      </c>
    </row>
    <row r="31" spans="2:15" x14ac:dyDescent="0.35">
      <c r="B31" s="3" t="s">
        <v>37</v>
      </c>
      <c r="C31" s="51" t="s">
        <v>31</v>
      </c>
      <c r="D31" s="52">
        <v>2</v>
      </c>
      <c r="E31" s="50"/>
      <c r="F31" s="50">
        <v>34498</v>
      </c>
      <c r="G31" s="50">
        <v>37356</v>
      </c>
      <c r="H31" s="50">
        <v>36406</v>
      </c>
      <c r="I31" s="50">
        <v>39512</v>
      </c>
      <c r="J31" s="50">
        <v>39624</v>
      </c>
      <c r="K31" s="50">
        <v>42334</v>
      </c>
      <c r="L31" s="50">
        <v>41775</v>
      </c>
      <c r="M31" s="50">
        <v>44486</v>
      </c>
      <c r="N31" s="50">
        <v>40126</v>
      </c>
      <c r="O31" s="50">
        <v>43717</v>
      </c>
    </row>
    <row r="32" spans="2:15" x14ac:dyDescent="0.35">
      <c r="B32" s="3" t="s">
        <v>37</v>
      </c>
      <c r="C32" s="51" t="s">
        <v>32</v>
      </c>
      <c r="D32" s="52">
        <v>3</v>
      </c>
      <c r="E32" s="50"/>
      <c r="F32" s="50">
        <v>28004</v>
      </c>
      <c r="G32" s="50">
        <v>30480</v>
      </c>
      <c r="H32" s="50">
        <v>30171</v>
      </c>
      <c r="I32" s="50">
        <v>32929</v>
      </c>
      <c r="J32" s="50">
        <v>32642</v>
      </c>
      <c r="K32" s="50">
        <v>35345</v>
      </c>
      <c r="L32" s="50">
        <v>34830</v>
      </c>
      <c r="M32" s="50">
        <v>37533</v>
      </c>
      <c r="N32" s="50">
        <v>33407</v>
      </c>
      <c r="O32" s="50">
        <v>36170</v>
      </c>
    </row>
    <row r="33" spans="2:15" x14ac:dyDescent="0.35">
      <c r="B33" s="3" t="s">
        <v>37</v>
      </c>
      <c r="C33" s="51" t="s">
        <v>33</v>
      </c>
      <c r="D33" s="52">
        <v>2</v>
      </c>
      <c r="E33" s="50"/>
      <c r="F33" s="50">
        <v>66905</v>
      </c>
      <c r="G33" s="50">
        <v>73215</v>
      </c>
      <c r="H33" s="50">
        <v>68569</v>
      </c>
      <c r="I33" s="50">
        <v>74655</v>
      </c>
      <c r="J33" s="50">
        <v>75722</v>
      </c>
      <c r="K33" s="50">
        <v>82059</v>
      </c>
      <c r="L33" s="50">
        <v>80840</v>
      </c>
      <c r="M33" s="50">
        <v>87177</v>
      </c>
      <c r="N33" s="50">
        <v>80048</v>
      </c>
      <c r="O33" s="50">
        <v>86890</v>
      </c>
    </row>
    <row r="34" spans="2:15" x14ac:dyDescent="0.35">
      <c r="B34" s="3" t="s">
        <v>37</v>
      </c>
      <c r="C34" s="51" t="s">
        <v>34</v>
      </c>
      <c r="D34" s="52">
        <v>3</v>
      </c>
      <c r="E34" s="50"/>
      <c r="F34" s="50">
        <v>47012</v>
      </c>
      <c r="G34" s="50">
        <v>50589</v>
      </c>
      <c r="H34" s="50">
        <v>48253</v>
      </c>
      <c r="I34" s="50">
        <v>51763</v>
      </c>
      <c r="J34" s="50">
        <v>52047</v>
      </c>
      <c r="K34" s="50">
        <v>56704</v>
      </c>
      <c r="L34" s="50">
        <v>55820</v>
      </c>
      <c r="M34" s="50">
        <v>60478</v>
      </c>
      <c r="N34" s="50">
        <v>56544</v>
      </c>
      <c r="O34" s="50">
        <v>60319</v>
      </c>
    </row>
    <row r="35" spans="2:15" x14ac:dyDescent="0.35">
      <c r="B35" s="3" t="s">
        <v>37</v>
      </c>
      <c r="C35" s="51" t="s">
        <v>35</v>
      </c>
      <c r="D35" s="52">
        <v>4</v>
      </c>
      <c r="E35" s="50"/>
      <c r="F35" s="50">
        <v>38829</v>
      </c>
      <c r="G35" s="50">
        <v>41330</v>
      </c>
      <c r="H35" s="50">
        <v>40210</v>
      </c>
      <c r="I35" s="50">
        <v>42451</v>
      </c>
      <c r="J35" s="50">
        <v>43615</v>
      </c>
      <c r="K35" s="50">
        <v>46667</v>
      </c>
      <c r="L35" s="50">
        <v>46127</v>
      </c>
      <c r="M35" s="50">
        <v>49179</v>
      </c>
      <c r="N35" s="50">
        <v>46714</v>
      </c>
      <c r="O35" s="50">
        <v>49486</v>
      </c>
    </row>
    <row r="36" spans="2:15" x14ac:dyDescent="0.35">
      <c r="B36" s="3" t="s">
        <v>37</v>
      </c>
      <c r="C36" s="53" t="s">
        <v>36</v>
      </c>
      <c r="D36" s="54">
        <v>5</v>
      </c>
      <c r="E36" s="55"/>
      <c r="F36" s="55">
        <v>32359</v>
      </c>
      <c r="G36" s="55">
        <v>34015</v>
      </c>
      <c r="H36" s="55">
        <v>33611</v>
      </c>
      <c r="I36" s="55">
        <v>36169</v>
      </c>
      <c r="J36" s="55">
        <v>37032</v>
      </c>
      <c r="K36" s="55">
        <v>38255</v>
      </c>
      <c r="L36" s="55">
        <v>38017</v>
      </c>
      <c r="M36" s="55">
        <v>39241</v>
      </c>
      <c r="N36" s="55">
        <v>39044</v>
      </c>
      <c r="O36" s="55">
        <v>41225</v>
      </c>
    </row>
    <row r="37" spans="2:15" x14ac:dyDescent="0.35">
      <c r="B37" s="3"/>
      <c r="C37" s="18"/>
      <c r="D37" s="4"/>
      <c r="E37" s="109"/>
      <c r="F37" s="109"/>
      <c r="G37" s="109"/>
      <c r="H37" s="109"/>
      <c r="I37" s="109"/>
      <c r="J37" s="109"/>
      <c r="K37" s="109"/>
      <c r="L37" s="109"/>
      <c r="M37" s="109"/>
      <c r="N37" s="109"/>
      <c r="O37" s="109"/>
    </row>
    <row r="38" spans="2:15" x14ac:dyDescent="0.35">
      <c r="B38" s="3"/>
      <c r="C38" s="56"/>
      <c r="D38" s="4"/>
      <c r="E38" s="11" t="s">
        <v>219</v>
      </c>
      <c r="F38" s="11"/>
      <c r="G38" s="11"/>
      <c r="H38" s="11"/>
      <c r="I38" s="11"/>
      <c r="J38" s="11"/>
      <c r="K38" s="11"/>
      <c r="L38" s="11"/>
      <c r="M38" s="11"/>
      <c r="N38" s="11"/>
      <c r="O38" s="11"/>
    </row>
    <row r="39" spans="2:15" ht="36.5" x14ac:dyDescent="0.35">
      <c r="B39" s="3"/>
      <c r="C39" s="45" t="s">
        <v>20</v>
      </c>
      <c r="D39" s="165" t="s">
        <v>21</v>
      </c>
      <c r="E39" s="65"/>
      <c r="F39" s="104" t="s">
        <v>23</v>
      </c>
      <c r="G39" s="104" t="s">
        <v>23</v>
      </c>
      <c r="H39" s="104" t="s">
        <v>24</v>
      </c>
      <c r="I39" s="104" t="s">
        <v>24</v>
      </c>
      <c r="J39" s="104" t="s">
        <v>25</v>
      </c>
      <c r="K39" s="104" t="s">
        <v>25</v>
      </c>
      <c r="L39" s="104" t="s">
        <v>172</v>
      </c>
      <c r="M39" s="104" t="s">
        <v>172</v>
      </c>
      <c r="N39" s="104" t="s">
        <v>10</v>
      </c>
      <c r="O39" s="104" t="s">
        <v>10</v>
      </c>
    </row>
    <row r="40" spans="2:15" x14ac:dyDescent="0.35">
      <c r="B40" s="3"/>
      <c r="C40" s="46"/>
      <c r="D40" s="166"/>
      <c r="E40" s="47"/>
      <c r="F40" s="105" t="s">
        <v>26</v>
      </c>
      <c r="G40" s="106" t="s">
        <v>12</v>
      </c>
      <c r="H40" s="105" t="s">
        <v>26</v>
      </c>
      <c r="I40" s="106" t="s">
        <v>12</v>
      </c>
      <c r="J40" s="105" t="s">
        <v>26</v>
      </c>
      <c r="K40" s="106" t="s">
        <v>12</v>
      </c>
      <c r="L40" s="105" t="s">
        <v>26</v>
      </c>
      <c r="M40" s="106" t="s">
        <v>12</v>
      </c>
      <c r="N40" s="105" t="s">
        <v>26</v>
      </c>
      <c r="O40" s="106" t="s">
        <v>12</v>
      </c>
    </row>
    <row r="41" spans="2:15" x14ac:dyDescent="0.35">
      <c r="B41" s="3" t="s">
        <v>37</v>
      </c>
      <c r="C41" s="48" t="s">
        <v>27</v>
      </c>
      <c r="D41" s="49">
        <v>1</v>
      </c>
      <c r="E41" s="50"/>
      <c r="F41" s="50">
        <v>81662</v>
      </c>
      <c r="G41" s="50">
        <v>95273</v>
      </c>
      <c r="H41" s="50">
        <v>84264</v>
      </c>
      <c r="I41" s="50">
        <v>97874</v>
      </c>
      <c r="J41" s="50" t="s">
        <v>216</v>
      </c>
      <c r="K41" s="50" t="s">
        <v>216</v>
      </c>
      <c r="L41" s="50" t="s">
        <v>216</v>
      </c>
      <c r="M41" s="50" t="s">
        <v>216</v>
      </c>
      <c r="N41" s="50">
        <v>91754</v>
      </c>
      <c r="O41" s="50">
        <v>105364</v>
      </c>
    </row>
    <row r="42" spans="2:15" x14ac:dyDescent="0.35">
      <c r="B42" s="3" t="s">
        <v>37</v>
      </c>
      <c r="C42" s="51" t="s">
        <v>5</v>
      </c>
      <c r="D42" s="52">
        <v>1</v>
      </c>
      <c r="E42" s="50"/>
      <c r="F42" s="50">
        <v>86044</v>
      </c>
      <c r="G42" s="50">
        <v>99655</v>
      </c>
      <c r="H42" s="50">
        <v>87970</v>
      </c>
      <c r="I42" s="50">
        <v>101580</v>
      </c>
      <c r="J42" s="50" t="s">
        <v>216</v>
      </c>
      <c r="K42" s="50" t="s">
        <v>216</v>
      </c>
      <c r="L42" s="50" t="s">
        <v>216</v>
      </c>
      <c r="M42" s="50" t="s">
        <v>216</v>
      </c>
      <c r="N42" s="50">
        <v>95719</v>
      </c>
      <c r="O42" s="50">
        <v>109329</v>
      </c>
    </row>
    <row r="43" spans="2:15" x14ac:dyDescent="0.35">
      <c r="B43" s="3" t="s">
        <v>37</v>
      </c>
      <c r="C43" s="51" t="s">
        <v>28</v>
      </c>
      <c r="D43" s="52">
        <v>2</v>
      </c>
      <c r="E43" s="50"/>
      <c r="F43" s="50">
        <v>37337</v>
      </c>
      <c r="G43" s="50">
        <v>44143</v>
      </c>
      <c r="H43" s="50">
        <v>38251</v>
      </c>
      <c r="I43" s="50">
        <v>45057</v>
      </c>
      <c r="J43" s="50" t="s">
        <v>216</v>
      </c>
      <c r="K43" s="50" t="s">
        <v>216</v>
      </c>
      <c r="L43" s="50" t="s">
        <v>216</v>
      </c>
      <c r="M43" s="50" t="s">
        <v>216</v>
      </c>
      <c r="N43" s="50">
        <v>42169</v>
      </c>
      <c r="O43" s="50">
        <v>48975</v>
      </c>
    </row>
    <row r="44" spans="2:15" x14ac:dyDescent="0.35">
      <c r="B44" s="3" t="s">
        <v>37</v>
      </c>
      <c r="C44" s="51" t="s">
        <v>29</v>
      </c>
      <c r="D44" s="52">
        <v>2</v>
      </c>
      <c r="E44" s="50"/>
      <c r="F44" s="50">
        <v>46039</v>
      </c>
      <c r="G44" s="50">
        <v>52844</v>
      </c>
      <c r="H44" s="50">
        <v>47380</v>
      </c>
      <c r="I44" s="50">
        <v>54186</v>
      </c>
      <c r="J44" s="50" t="s">
        <v>216</v>
      </c>
      <c r="K44" s="50" t="s">
        <v>216</v>
      </c>
      <c r="L44" s="50" t="s">
        <v>216</v>
      </c>
      <c r="M44" s="50" t="s">
        <v>216</v>
      </c>
      <c r="N44" s="50">
        <v>51656</v>
      </c>
      <c r="O44" s="50">
        <v>58460</v>
      </c>
    </row>
    <row r="45" spans="2:15" x14ac:dyDescent="0.35">
      <c r="B45" s="3" t="s">
        <v>37</v>
      </c>
      <c r="C45" s="51" t="s">
        <v>30</v>
      </c>
      <c r="D45" s="52">
        <v>1</v>
      </c>
      <c r="E45" s="50"/>
      <c r="F45" s="50">
        <v>58034</v>
      </c>
      <c r="G45" s="50">
        <v>60604</v>
      </c>
      <c r="H45" s="50">
        <v>60924</v>
      </c>
      <c r="I45" s="50">
        <v>63670</v>
      </c>
      <c r="J45" s="50">
        <v>62399</v>
      </c>
      <c r="K45" s="50">
        <v>67204</v>
      </c>
      <c r="L45" s="50" t="s">
        <v>216</v>
      </c>
      <c r="M45" s="50" t="s">
        <v>216</v>
      </c>
      <c r="N45" s="50">
        <v>68627</v>
      </c>
      <c r="O45" s="50">
        <v>71845</v>
      </c>
    </row>
    <row r="46" spans="2:15" x14ac:dyDescent="0.35">
      <c r="B46" s="3" t="s">
        <v>37</v>
      </c>
      <c r="C46" s="51" t="s">
        <v>31</v>
      </c>
      <c r="D46" s="52">
        <v>2</v>
      </c>
      <c r="E46" s="50"/>
      <c r="F46" s="50">
        <v>33637</v>
      </c>
      <c r="G46" s="50">
        <v>36584</v>
      </c>
      <c r="H46" s="50">
        <v>35737</v>
      </c>
      <c r="I46" s="50">
        <v>38957</v>
      </c>
      <c r="J46" s="50">
        <v>39195</v>
      </c>
      <c r="K46" s="50">
        <v>41967</v>
      </c>
      <c r="L46" s="50">
        <v>41531</v>
      </c>
      <c r="M46" s="50">
        <v>44303</v>
      </c>
      <c r="N46" s="50">
        <v>39774</v>
      </c>
      <c r="O46" s="50">
        <v>43519</v>
      </c>
    </row>
    <row r="47" spans="2:15" x14ac:dyDescent="0.35">
      <c r="B47" s="3" t="s">
        <v>37</v>
      </c>
      <c r="C47" s="51" t="s">
        <v>32</v>
      </c>
      <c r="D47" s="52">
        <v>3</v>
      </c>
      <c r="E47" s="50"/>
      <c r="F47" s="50">
        <v>27565</v>
      </c>
      <c r="G47" s="50">
        <v>30142</v>
      </c>
      <c r="H47" s="50">
        <v>29950</v>
      </c>
      <c r="I47" s="50">
        <v>32837</v>
      </c>
      <c r="J47" s="50">
        <v>32599</v>
      </c>
      <c r="K47" s="50">
        <v>35418</v>
      </c>
      <c r="L47" s="50">
        <v>34974</v>
      </c>
      <c r="M47" s="50">
        <v>37793</v>
      </c>
      <c r="N47" s="50">
        <v>33462</v>
      </c>
      <c r="O47" s="50">
        <v>36350</v>
      </c>
    </row>
    <row r="48" spans="2:15" x14ac:dyDescent="0.35">
      <c r="B48" s="3" t="s">
        <v>37</v>
      </c>
      <c r="C48" s="51" t="s">
        <v>33</v>
      </c>
      <c r="D48" s="52">
        <v>2</v>
      </c>
      <c r="E48" s="50"/>
      <c r="F48" s="50">
        <v>66958</v>
      </c>
      <c r="G48" s="50">
        <v>73551</v>
      </c>
      <c r="H48" s="50">
        <v>68718</v>
      </c>
      <c r="I48" s="50">
        <v>75064</v>
      </c>
      <c r="J48" s="50">
        <v>76499</v>
      </c>
      <c r="K48" s="50">
        <v>83103</v>
      </c>
      <c r="L48" s="50">
        <v>82063</v>
      </c>
      <c r="M48" s="50">
        <v>88666</v>
      </c>
      <c r="N48" s="50">
        <v>81232</v>
      </c>
      <c r="O48" s="50">
        <v>88398</v>
      </c>
    </row>
    <row r="49" spans="2:16" x14ac:dyDescent="0.35">
      <c r="B49" s="3" t="s">
        <v>37</v>
      </c>
      <c r="C49" s="51" t="s">
        <v>34</v>
      </c>
      <c r="D49" s="52">
        <v>3</v>
      </c>
      <c r="E49" s="50"/>
      <c r="F49" s="50">
        <v>47161</v>
      </c>
      <c r="G49" s="50">
        <v>50822</v>
      </c>
      <c r="H49" s="50">
        <v>48454</v>
      </c>
      <c r="I49" s="50">
        <v>52078</v>
      </c>
      <c r="J49" s="50">
        <v>52580</v>
      </c>
      <c r="K49" s="50">
        <v>57415</v>
      </c>
      <c r="L49" s="50">
        <v>56654</v>
      </c>
      <c r="M49" s="50">
        <v>61489</v>
      </c>
      <c r="N49" s="50">
        <v>57489</v>
      </c>
      <c r="O49" s="50">
        <v>61394</v>
      </c>
    </row>
    <row r="50" spans="2:16" x14ac:dyDescent="0.35">
      <c r="B50" s="3" t="s">
        <v>37</v>
      </c>
      <c r="C50" s="51" t="s">
        <v>35</v>
      </c>
      <c r="D50" s="52">
        <v>4</v>
      </c>
      <c r="E50" s="50"/>
      <c r="F50" s="50">
        <v>39125</v>
      </c>
      <c r="G50" s="50">
        <v>41743</v>
      </c>
      <c r="H50" s="50">
        <v>40574</v>
      </c>
      <c r="I50" s="50">
        <v>42929</v>
      </c>
      <c r="J50" s="50">
        <v>44286</v>
      </c>
      <c r="K50" s="50">
        <v>47506</v>
      </c>
      <c r="L50" s="50">
        <v>46999</v>
      </c>
      <c r="M50" s="50">
        <v>50219</v>
      </c>
      <c r="N50" s="50">
        <v>47656</v>
      </c>
      <c r="O50" s="50">
        <v>50591</v>
      </c>
    </row>
    <row r="51" spans="2:16" x14ac:dyDescent="0.35">
      <c r="B51" s="3" t="s">
        <v>37</v>
      </c>
      <c r="C51" s="53" t="s">
        <v>36</v>
      </c>
      <c r="D51" s="54">
        <v>5</v>
      </c>
      <c r="E51" s="55"/>
      <c r="F51" s="55">
        <v>32733</v>
      </c>
      <c r="G51" s="55">
        <v>34466</v>
      </c>
      <c r="H51" s="55">
        <v>34073</v>
      </c>
      <c r="I51" s="55">
        <v>36778</v>
      </c>
      <c r="J51" s="55">
        <v>37787</v>
      </c>
      <c r="K51" s="55">
        <v>39042</v>
      </c>
      <c r="L51" s="55">
        <v>38844</v>
      </c>
      <c r="M51" s="55">
        <v>40099</v>
      </c>
      <c r="N51" s="55">
        <v>39992</v>
      </c>
      <c r="O51" s="55">
        <v>42279</v>
      </c>
    </row>
    <row r="52" spans="2:16" x14ac:dyDescent="0.35">
      <c r="B52" s="3"/>
      <c r="C52" s="18"/>
      <c r="D52" s="4"/>
      <c r="E52" s="109"/>
      <c r="F52" s="109"/>
      <c r="G52" s="109"/>
      <c r="H52" s="109"/>
      <c r="I52" s="109"/>
      <c r="J52" s="109"/>
      <c r="K52" s="109"/>
      <c r="L52" s="109"/>
      <c r="M52" s="109"/>
      <c r="N52" s="109"/>
      <c r="O52" s="109"/>
      <c r="P52" s="109"/>
    </row>
    <row r="53" spans="2:16" x14ac:dyDescent="0.35">
      <c r="B53" s="3"/>
      <c r="C53" s="56"/>
      <c r="D53" s="4"/>
      <c r="E53" s="11" t="s">
        <v>220</v>
      </c>
      <c r="F53" s="11"/>
      <c r="G53" s="11"/>
      <c r="H53" s="11"/>
      <c r="I53" s="11"/>
      <c r="J53" s="11"/>
      <c r="K53" s="11"/>
      <c r="L53" s="11"/>
      <c r="M53" s="11"/>
      <c r="N53" s="11"/>
      <c r="O53" s="11"/>
    </row>
    <row r="54" spans="2:16" ht="36.5" x14ac:dyDescent="0.35">
      <c r="B54" s="3"/>
      <c r="C54" s="45" t="s">
        <v>20</v>
      </c>
      <c r="D54" s="165" t="s">
        <v>21</v>
      </c>
      <c r="E54" s="10"/>
      <c r="F54" s="104" t="s">
        <v>23</v>
      </c>
      <c r="G54" s="104" t="s">
        <v>23</v>
      </c>
      <c r="H54" s="104" t="s">
        <v>24</v>
      </c>
      <c r="I54" s="104" t="s">
        <v>24</v>
      </c>
      <c r="J54" s="104" t="s">
        <v>25</v>
      </c>
      <c r="K54" s="104" t="s">
        <v>25</v>
      </c>
      <c r="L54" s="104" t="s">
        <v>172</v>
      </c>
      <c r="M54" s="104" t="s">
        <v>172</v>
      </c>
      <c r="N54" s="104" t="s">
        <v>10</v>
      </c>
      <c r="O54" s="104" t="s">
        <v>10</v>
      </c>
    </row>
    <row r="55" spans="2:16" x14ac:dyDescent="0.35">
      <c r="B55" s="3"/>
      <c r="C55" s="46"/>
      <c r="D55" s="166"/>
      <c r="E55" s="47"/>
      <c r="F55" s="110" t="s">
        <v>26</v>
      </c>
      <c r="G55" s="111" t="s">
        <v>12</v>
      </c>
      <c r="H55" s="110" t="s">
        <v>26</v>
      </c>
      <c r="I55" s="111" t="s">
        <v>12</v>
      </c>
      <c r="J55" s="110" t="s">
        <v>26</v>
      </c>
      <c r="K55" s="111" t="s">
        <v>12</v>
      </c>
      <c r="L55" s="110" t="s">
        <v>26</v>
      </c>
      <c r="M55" s="111" t="s">
        <v>12</v>
      </c>
      <c r="N55" s="110" t="s">
        <v>26</v>
      </c>
      <c r="O55" s="111" t="s">
        <v>12</v>
      </c>
    </row>
    <row r="56" spans="2:16" x14ac:dyDescent="0.35">
      <c r="B56" s="3" t="s">
        <v>37</v>
      </c>
      <c r="C56" s="48" t="s">
        <v>27</v>
      </c>
      <c r="D56" s="49">
        <v>1</v>
      </c>
      <c r="E56" s="50"/>
      <c r="F56" s="50">
        <v>83257</v>
      </c>
      <c r="G56" s="50">
        <v>97133</v>
      </c>
      <c r="H56" s="50">
        <v>85880</v>
      </c>
      <c r="I56" s="50">
        <v>99756</v>
      </c>
      <c r="J56" s="50" t="s">
        <v>216</v>
      </c>
      <c r="K56" s="50" t="s">
        <v>216</v>
      </c>
      <c r="L56" s="50" t="s">
        <v>216</v>
      </c>
      <c r="M56" s="50" t="s">
        <v>216</v>
      </c>
      <c r="N56" s="50">
        <v>93388</v>
      </c>
      <c r="O56" s="50">
        <v>107264</v>
      </c>
    </row>
    <row r="57" spans="2:16" x14ac:dyDescent="0.35">
      <c r="B57" s="3" t="s">
        <v>37</v>
      </c>
      <c r="C57" s="51" t="s">
        <v>5</v>
      </c>
      <c r="D57" s="52">
        <v>1</v>
      </c>
      <c r="E57" s="50"/>
      <c r="F57" s="50">
        <v>87854</v>
      </c>
      <c r="G57" s="50">
        <v>101730</v>
      </c>
      <c r="H57" s="50">
        <v>89822</v>
      </c>
      <c r="I57" s="50">
        <v>103698</v>
      </c>
      <c r="J57" s="50" t="s">
        <v>216</v>
      </c>
      <c r="K57" s="50" t="s">
        <v>216</v>
      </c>
      <c r="L57" s="50" t="s">
        <v>216</v>
      </c>
      <c r="M57" s="50" t="s">
        <v>216</v>
      </c>
      <c r="N57" s="50">
        <v>97594</v>
      </c>
      <c r="O57" s="50">
        <v>111470</v>
      </c>
    </row>
    <row r="58" spans="2:16" x14ac:dyDescent="0.35">
      <c r="B58" s="3" t="s">
        <v>37</v>
      </c>
      <c r="C58" s="51" t="s">
        <v>28</v>
      </c>
      <c r="D58" s="52">
        <v>2</v>
      </c>
      <c r="E58" s="50"/>
      <c r="F58" s="50">
        <v>38253</v>
      </c>
      <c r="G58" s="50">
        <v>45191</v>
      </c>
      <c r="H58" s="50">
        <v>39194</v>
      </c>
      <c r="I58" s="50">
        <v>46132</v>
      </c>
      <c r="J58" s="50" t="s">
        <v>216</v>
      </c>
      <c r="K58" s="50" t="s">
        <v>216</v>
      </c>
      <c r="L58" s="50" t="s">
        <v>216</v>
      </c>
      <c r="M58" s="50" t="s">
        <v>216</v>
      </c>
      <c r="N58" s="50">
        <v>43124</v>
      </c>
      <c r="O58" s="50">
        <v>50062</v>
      </c>
    </row>
    <row r="59" spans="2:16" x14ac:dyDescent="0.35">
      <c r="B59" s="3" t="s">
        <v>37</v>
      </c>
      <c r="C59" s="51" t="s">
        <v>29</v>
      </c>
      <c r="D59" s="52">
        <v>2</v>
      </c>
      <c r="E59" s="50"/>
      <c r="F59" s="50">
        <v>47136</v>
      </c>
      <c r="G59" s="50">
        <v>54074</v>
      </c>
      <c r="H59" s="50">
        <v>48489</v>
      </c>
      <c r="I59" s="50">
        <v>55427</v>
      </c>
      <c r="J59" s="50" t="s">
        <v>216</v>
      </c>
      <c r="K59" s="50" t="s">
        <v>216</v>
      </c>
      <c r="L59" s="50" t="s">
        <v>216</v>
      </c>
      <c r="M59" s="50" t="s">
        <v>216</v>
      </c>
      <c r="N59" s="50">
        <v>52785</v>
      </c>
      <c r="O59" s="50">
        <v>59723</v>
      </c>
    </row>
    <row r="60" spans="2:16" x14ac:dyDescent="0.35">
      <c r="B60" s="3" t="s">
        <v>37</v>
      </c>
      <c r="C60" s="51" t="s">
        <v>30</v>
      </c>
      <c r="D60" s="52">
        <v>1</v>
      </c>
      <c r="E60" s="50"/>
      <c r="F60" s="50">
        <v>62897</v>
      </c>
      <c r="G60" s="50">
        <v>65779</v>
      </c>
      <c r="H60" s="50">
        <v>65787</v>
      </c>
      <c r="I60" s="50">
        <v>68845</v>
      </c>
      <c r="J60" s="50">
        <v>67381</v>
      </c>
      <c r="K60" s="50">
        <v>72521</v>
      </c>
      <c r="L60" s="50" t="s">
        <v>216</v>
      </c>
      <c r="M60" s="50" t="s">
        <v>216</v>
      </c>
      <c r="N60" s="50">
        <v>73569</v>
      </c>
      <c r="O60" s="50">
        <v>77114</v>
      </c>
    </row>
    <row r="61" spans="2:16" x14ac:dyDescent="0.35">
      <c r="B61" s="3" t="s">
        <v>37</v>
      </c>
      <c r="C61" s="51" t="s">
        <v>31</v>
      </c>
      <c r="D61" s="52">
        <v>2</v>
      </c>
      <c r="E61" s="50"/>
      <c r="F61" s="50">
        <v>36401</v>
      </c>
      <c r="G61" s="50">
        <v>39508</v>
      </c>
      <c r="H61" s="50">
        <v>38500</v>
      </c>
      <c r="I61" s="50">
        <v>41880</v>
      </c>
      <c r="J61" s="50">
        <v>42040</v>
      </c>
      <c r="K61" s="50">
        <v>44983</v>
      </c>
      <c r="L61" s="50">
        <v>44376</v>
      </c>
      <c r="M61" s="50">
        <v>47319</v>
      </c>
      <c r="N61" s="50">
        <v>42592</v>
      </c>
      <c r="O61" s="50">
        <v>46505</v>
      </c>
    </row>
    <row r="62" spans="2:16" x14ac:dyDescent="0.35">
      <c r="B62" s="3" t="s">
        <v>37</v>
      </c>
      <c r="C62" s="51" t="s">
        <v>32</v>
      </c>
      <c r="D62" s="52">
        <v>3</v>
      </c>
      <c r="E62" s="50"/>
      <c r="F62" s="50">
        <v>29628</v>
      </c>
      <c r="G62" s="50">
        <v>32313</v>
      </c>
      <c r="H62" s="50">
        <v>32011</v>
      </c>
      <c r="I62" s="50">
        <v>35007</v>
      </c>
      <c r="J62" s="50">
        <v>34730</v>
      </c>
      <c r="K62" s="50">
        <v>37665</v>
      </c>
      <c r="L62" s="50">
        <v>37105</v>
      </c>
      <c r="M62" s="50">
        <v>40040</v>
      </c>
      <c r="N62" s="50">
        <v>35570</v>
      </c>
      <c r="O62" s="50">
        <v>38571</v>
      </c>
    </row>
    <row r="63" spans="2:16" x14ac:dyDescent="0.35">
      <c r="B63" s="3" t="s">
        <v>37</v>
      </c>
      <c r="C63" s="51" t="s">
        <v>33</v>
      </c>
      <c r="D63" s="52">
        <v>2</v>
      </c>
      <c r="E63" s="50"/>
      <c r="F63" s="50">
        <v>70767</v>
      </c>
      <c r="G63" s="50">
        <v>77631</v>
      </c>
      <c r="H63" s="50">
        <v>72528</v>
      </c>
      <c r="I63" s="50">
        <v>79145</v>
      </c>
      <c r="J63" s="50">
        <v>80466</v>
      </c>
      <c r="K63" s="50">
        <v>87361</v>
      </c>
      <c r="L63" s="50">
        <v>86030</v>
      </c>
      <c r="M63" s="50">
        <v>92924</v>
      </c>
      <c r="N63" s="50">
        <v>85147</v>
      </c>
      <c r="O63" s="50">
        <v>92596</v>
      </c>
    </row>
    <row r="64" spans="2:16" x14ac:dyDescent="0.35">
      <c r="B64" s="3" t="s">
        <v>37</v>
      </c>
      <c r="C64" s="51" t="s">
        <v>34</v>
      </c>
      <c r="D64" s="52">
        <v>3</v>
      </c>
      <c r="E64" s="50"/>
      <c r="F64" s="50">
        <v>49927</v>
      </c>
      <c r="G64" s="50">
        <v>53772</v>
      </c>
      <c r="H64" s="50">
        <v>51220</v>
      </c>
      <c r="I64" s="50">
        <v>55027</v>
      </c>
      <c r="J64" s="50">
        <v>55466</v>
      </c>
      <c r="K64" s="50">
        <v>60498</v>
      </c>
      <c r="L64" s="50">
        <v>59540</v>
      </c>
      <c r="M64" s="50">
        <v>64572</v>
      </c>
      <c r="N64" s="50">
        <v>60336</v>
      </c>
      <c r="O64" s="50">
        <v>64433</v>
      </c>
    </row>
    <row r="65" spans="1:15" x14ac:dyDescent="0.35">
      <c r="B65" s="3" t="s">
        <v>37</v>
      </c>
      <c r="C65" s="51" t="s">
        <v>35</v>
      </c>
      <c r="D65" s="52">
        <v>4</v>
      </c>
      <c r="E65" s="50"/>
      <c r="F65" s="50">
        <v>41381</v>
      </c>
      <c r="G65" s="50">
        <v>44069</v>
      </c>
      <c r="H65" s="50">
        <v>42830</v>
      </c>
      <c r="I65" s="50">
        <v>45255</v>
      </c>
      <c r="J65" s="50">
        <v>46645</v>
      </c>
      <c r="K65" s="50">
        <v>49939</v>
      </c>
      <c r="L65" s="50">
        <v>49358</v>
      </c>
      <c r="M65" s="50">
        <v>52652</v>
      </c>
      <c r="N65" s="50">
        <v>49981</v>
      </c>
      <c r="O65" s="50">
        <v>52989</v>
      </c>
    </row>
    <row r="66" spans="1:15" x14ac:dyDescent="0.35">
      <c r="B66" s="3" t="s">
        <v>37</v>
      </c>
      <c r="C66" s="53" t="s">
        <v>36</v>
      </c>
      <c r="D66" s="54">
        <v>5</v>
      </c>
      <c r="E66" s="55"/>
      <c r="F66" s="55">
        <v>34595</v>
      </c>
      <c r="G66" s="55">
        <v>36383</v>
      </c>
      <c r="H66" s="55">
        <v>35934</v>
      </c>
      <c r="I66" s="55">
        <v>38695</v>
      </c>
      <c r="J66" s="55">
        <v>39735</v>
      </c>
      <c r="K66" s="55">
        <v>41048</v>
      </c>
      <c r="L66" s="55">
        <v>40792</v>
      </c>
      <c r="M66" s="55">
        <v>42105</v>
      </c>
      <c r="N66" s="55">
        <v>41910</v>
      </c>
      <c r="O66" s="55">
        <v>44257</v>
      </c>
    </row>
    <row r="67" spans="1:15" x14ac:dyDescent="0.35"/>
    <row r="68" spans="1:15" s="8" customFormat="1" ht="21" x14ac:dyDescent="0.5">
      <c r="A68" s="9" t="s">
        <v>37</v>
      </c>
      <c r="B68" s="9"/>
      <c r="C68" s="9"/>
    </row>
    <row r="69" spans="1:15" x14ac:dyDescent="0.35"/>
    <row r="70" spans="1:15" x14ac:dyDescent="0.35">
      <c r="B70" s="3"/>
      <c r="C70" s="108"/>
      <c r="D70" s="4"/>
      <c r="E70" s="11" t="s">
        <v>221</v>
      </c>
      <c r="F70" s="11"/>
      <c r="G70" s="11"/>
      <c r="H70" s="11"/>
      <c r="I70" s="11"/>
      <c r="J70" s="11"/>
      <c r="K70" s="11"/>
      <c r="L70" s="11"/>
      <c r="M70" s="11"/>
      <c r="N70" s="11"/>
      <c r="O70" s="11"/>
    </row>
    <row r="71" spans="1:15" ht="36.5" x14ac:dyDescent="0.35">
      <c r="B71" s="3"/>
      <c r="C71" s="45" t="s">
        <v>20</v>
      </c>
      <c r="D71" s="165" t="s">
        <v>21</v>
      </c>
      <c r="E71" s="112" t="s">
        <v>22</v>
      </c>
      <c r="F71" s="104" t="s">
        <v>23</v>
      </c>
      <c r="G71" s="104" t="s">
        <v>23</v>
      </c>
      <c r="H71" s="104" t="s">
        <v>24</v>
      </c>
      <c r="I71" s="104" t="s">
        <v>24</v>
      </c>
      <c r="J71" s="104" t="s">
        <v>25</v>
      </c>
      <c r="K71" s="104" t="s">
        <v>25</v>
      </c>
      <c r="L71" s="104" t="s">
        <v>172</v>
      </c>
      <c r="M71" s="104" t="s">
        <v>172</v>
      </c>
      <c r="N71" s="104" t="s">
        <v>10</v>
      </c>
      <c r="O71" s="104" t="s">
        <v>10</v>
      </c>
    </row>
    <row r="72" spans="1:15" x14ac:dyDescent="0.35">
      <c r="B72" s="3"/>
      <c r="C72" s="46"/>
      <c r="D72" s="166"/>
      <c r="E72" s="105" t="s">
        <v>26</v>
      </c>
      <c r="F72" s="105" t="s">
        <v>26</v>
      </c>
      <c r="G72" s="106" t="s">
        <v>12</v>
      </c>
      <c r="H72" s="105" t="s">
        <v>26</v>
      </c>
      <c r="I72" s="106" t="s">
        <v>12</v>
      </c>
      <c r="J72" s="105" t="s">
        <v>26</v>
      </c>
      <c r="K72" s="106" t="s">
        <v>12</v>
      </c>
      <c r="L72" s="105" t="s">
        <v>26</v>
      </c>
      <c r="M72" s="106" t="s">
        <v>12</v>
      </c>
      <c r="N72" s="105" t="s">
        <v>26</v>
      </c>
      <c r="O72" s="106" t="s">
        <v>12</v>
      </c>
    </row>
    <row r="73" spans="1:15" x14ac:dyDescent="0.35">
      <c r="B73" s="3" t="s">
        <v>37</v>
      </c>
      <c r="C73" s="48" t="s">
        <v>27</v>
      </c>
      <c r="D73" s="49">
        <v>1</v>
      </c>
      <c r="E73" s="50">
        <v>23898</v>
      </c>
      <c r="F73" s="50">
        <v>24428</v>
      </c>
      <c r="G73" s="50">
        <v>28501</v>
      </c>
      <c r="H73" s="50">
        <v>41470</v>
      </c>
      <c r="I73" s="50">
        <v>48383</v>
      </c>
      <c r="J73" s="50" t="s">
        <v>216</v>
      </c>
      <c r="K73" s="50" t="s">
        <v>216</v>
      </c>
      <c r="L73" s="50" t="s">
        <v>216</v>
      </c>
      <c r="M73" s="50" t="s">
        <v>216</v>
      </c>
      <c r="N73" s="50">
        <v>64567</v>
      </c>
      <c r="O73" s="50">
        <v>75330</v>
      </c>
    </row>
    <row r="74" spans="1:15" x14ac:dyDescent="0.35">
      <c r="B74" s="3" t="s">
        <v>37</v>
      </c>
      <c r="C74" s="51" t="s">
        <v>5</v>
      </c>
      <c r="D74" s="52">
        <v>1</v>
      </c>
      <c r="E74" s="50">
        <v>31563</v>
      </c>
      <c r="F74" s="50">
        <v>32211</v>
      </c>
      <c r="G74" s="50">
        <v>37580</v>
      </c>
      <c r="H74" s="50">
        <v>53868</v>
      </c>
      <c r="I74" s="50">
        <v>62847</v>
      </c>
      <c r="J74" s="50" t="s">
        <v>216</v>
      </c>
      <c r="K74" s="50" t="s">
        <v>216</v>
      </c>
      <c r="L74" s="50" t="s">
        <v>216</v>
      </c>
      <c r="M74" s="50" t="s">
        <v>216</v>
      </c>
      <c r="N74" s="50">
        <v>83966</v>
      </c>
      <c r="O74" s="50">
        <v>97959</v>
      </c>
    </row>
    <row r="75" spans="1:15" x14ac:dyDescent="0.35">
      <c r="B75" s="3" t="s">
        <v>37</v>
      </c>
      <c r="C75" s="51" t="s">
        <v>28</v>
      </c>
      <c r="D75" s="52">
        <v>2</v>
      </c>
      <c r="E75" s="50">
        <v>10168</v>
      </c>
      <c r="F75" s="50">
        <v>10495</v>
      </c>
      <c r="G75" s="50">
        <v>12243</v>
      </c>
      <c r="H75" s="50">
        <v>21322</v>
      </c>
      <c r="I75" s="50">
        <v>24876</v>
      </c>
      <c r="J75" s="50" t="s">
        <v>216</v>
      </c>
      <c r="K75" s="50" t="s">
        <v>216</v>
      </c>
      <c r="L75" s="50" t="s">
        <v>216</v>
      </c>
      <c r="M75" s="50" t="s">
        <v>216</v>
      </c>
      <c r="N75" s="50">
        <v>36373</v>
      </c>
      <c r="O75" s="50">
        <v>42435</v>
      </c>
    </row>
    <row r="76" spans="1:15" x14ac:dyDescent="0.35">
      <c r="B76" s="3" t="s">
        <v>37</v>
      </c>
      <c r="C76" s="51" t="s">
        <v>29</v>
      </c>
      <c r="D76" s="52">
        <v>2</v>
      </c>
      <c r="E76" s="50">
        <v>15822</v>
      </c>
      <c r="F76" s="50">
        <v>16241</v>
      </c>
      <c r="G76" s="50">
        <v>18948</v>
      </c>
      <c r="H76" s="50">
        <v>30608</v>
      </c>
      <c r="I76" s="50">
        <v>35709</v>
      </c>
      <c r="J76" s="50" t="s">
        <v>216</v>
      </c>
      <c r="K76" s="50" t="s">
        <v>216</v>
      </c>
      <c r="L76" s="50" t="s">
        <v>216</v>
      </c>
      <c r="M76" s="50" t="s">
        <v>216</v>
      </c>
      <c r="N76" s="50">
        <v>51532</v>
      </c>
      <c r="O76" s="50">
        <v>60119</v>
      </c>
    </row>
    <row r="77" spans="1:15" x14ac:dyDescent="0.35">
      <c r="B77" s="3" t="s">
        <v>37</v>
      </c>
      <c r="C77" s="51" t="s">
        <v>30</v>
      </c>
      <c r="D77" s="52">
        <v>1</v>
      </c>
      <c r="E77" s="50">
        <v>12083</v>
      </c>
      <c r="F77" s="50">
        <v>12402</v>
      </c>
      <c r="G77" s="50">
        <v>14811</v>
      </c>
      <c r="H77" s="50">
        <v>20743</v>
      </c>
      <c r="I77" s="50">
        <v>23279</v>
      </c>
      <c r="J77" s="50">
        <v>25762</v>
      </c>
      <c r="K77" s="50">
        <v>28917</v>
      </c>
      <c r="L77" s="50" t="s">
        <v>216</v>
      </c>
      <c r="M77" s="50" t="s">
        <v>216</v>
      </c>
      <c r="N77" s="50">
        <v>34430</v>
      </c>
      <c r="O77" s="50">
        <v>37770</v>
      </c>
    </row>
    <row r="78" spans="1:15" x14ac:dyDescent="0.35">
      <c r="B78" s="3" t="s">
        <v>37</v>
      </c>
      <c r="C78" s="51" t="s">
        <v>31</v>
      </c>
      <c r="D78" s="52">
        <v>2</v>
      </c>
      <c r="E78" s="50">
        <v>6391</v>
      </c>
      <c r="F78" s="50">
        <v>6602</v>
      </c>
      <c r="G78" s="50">
        <v>7773</v>
      </c>
      <c r="H78" s="50">
        <v>11764</v>
      </c>
      <c r="I78" s="50">
        <v>12997</v>
      </c>
      <c r="J78" s="50">
        <v>15118</v>
      </c>
      <c r="K78" s="50">
        <v>16638</v>
      </c>
      <c r="L78" s="50">
        <v>16399</v>
      </c>
      <c r="M78" s="50">
        <v>17918</v>
      </c>
      <c r="N78" s="50">
        <v>21131</v>
      </c>
      <c r="O78" s="50">
        <v>22738</v>
      </c>
    </row>
    <row r="79" spans="1:15" x14ac:dyDescent="0.35">
      <c r="B79" s="3" t="s">
        <v>37</v>
      </c>
      <c r="C79" s="51" t="s">
        <v>32</v>
      </c>
      <c r="D79" s="52">
        <v>3</v>
      </c>
      <c r="E79" s="50">
        <v>5172</v>
      </c>
      <c r="F79" s="50">
        <v>5356</v>
      </c>
      <c r="G79" s="50">
        <v>6139</v>
      </c>
      <c r="H79" s="50">
        <v>10025</v>
      </c>
      <c r="I79" s="50">
        <v>10849</v>
      </c>
      <c r="J79" s="50">
        <v>13189</v>
      </c>
      <c r="K79" s="50">
        <v>14204</v>
      </c>
      <c r="L79" s="50">
        <v>14042</v>
      </c>
      <c r="M79" s="50">
        <v>15056</v>
      </c>
      <c r="N79" s="50">
        <v>18780</v>
      </c>
      <c r="O79" s="50">
        <v>19850</v>
      </c>
    </row>
    <row r="80" spans="1:15" x14ac:dyDescent="0.35">
      <c r="B80" s="3" t="s">
        <v>37</v>
      </c>
      <c r="C80" s="51" t="s">
        <v>33</v>
      </c>
      <c r="D80" s="52">
        <v>2</v>
      </c>
      <c r="E80" s="50">
        <v>7359</v>
      </c>
      <c r="F80" s="50">
        <v>7512</v>
      </c>
      <c r="G80" s="50">
        <v>8685</v>
      </c>
      <c r="H80" s="50">
        <v>12694</v>
      </c>
      <c r="I80" s="50">
        <v>13927</v>
      </c>
      <c r="J80" s="50">
        <v>16476</v>
      </c>
      <c r="K80" s="50">
        <v>17996</v>
      </c>
      <c r="L80" s="50">
        <v>17756</v>
      </c>
      <c r="M80" s="50">
        <v>19277</v>
      </c>
      <c r="N80" s="50">
        <v>22528</v>
      </c>
      <c r="O80" s="50">
        <v>24133</v>
      </c>
    </row>
    <row r="81" spans="2:15" x14ac:dyDescent="0.35">
      <c r="B81" s="3" t="s">
        <v>37</v>
      </c>
      <c r="C81" s="51" t="s">
        <v>34</v>
      </c>
      <c r="D81" s="52">
        <v>3</v>
      </c>
      <c r="E81" s="50">
        <v>5647</v>
      </c>
      <c r="F81" s="50">
        <v>6737</v>
      </c>
      <c r="G81" s="50">
        <v>7614</v>
      </c>
      <c r="H81" s="50">
        <v>11936</v>
      </c>
      <c r="I81" s="50">
        <v>12860</v>
      </c>
      <c r="J81" s="50">
        <v>15301</v>
      </c>
      <c r="K81" s="50">
        <v>16421</v>
      </c>
      <c r="L81" s="50">
        <v>16243</v>
      </c>
      <c r="M81" s="50">
        <v>17362</v>
      </c>
      <c r="N81" s="50">
        <v>23465</v>
      </c>
      <c r="O81" s="50">
        <v>24761</v>
      </c>
    </row>
    <row r="82" spans="2:15" x14ac:dyDescent="0.35">
      <c r="B82" s="3" t="s">
        <v>37</v>
      </c>
      <c r="C82" s="51" t="s">
        <v>35</v>
      </c>
      <c r="D82" s="52">
        <v>4</v>
      </c>
      <c r="E82" s="50">
        <v>6967</v>
      </c>
      <c r="F82" s="50">
        <v>7190</v>
      </c>
      <c r="G82" s="50">
        <v>7858</v>
      </c>
      <c r="H82" s="50">
        <v>11993</v>
      </c>
      <c r="I82" s="50">
        <v>12698</v>
      </c>
      <c r="J82" s="50">
        <v>15168</v>
      </c>
      <c r="K82" s="50">
        <v>16017</v>
      </c>
      <c r="L82" s="50">
        <v>15883</v>
      </c>
      <c r="M82" s="50">
        <v>16732</v>
      </c>
      <c r="N82" s="50">
        <v>22544</v>
      </c>
      <c r="O82" s="50">
        <v>23519</v>
      </c>
    </row>
    <row r="83" spans="2:15" x14ac:dyDescent="0.35">
      <c r="B83" s="3" t="s">
        <v>37</v>
      </c>
      <c r="C83" s="53" t="s">
        <v>36</v>
      </c>
      <c r="D83" s="54">
        <v>5</v>
      </c>
      <c r="E83" s="55">
        <v>5595</v>
      </c>
      <c r="F83" s="55">
        <v>5777</v>
      </c>
      <c r="G83" s="55">
        <v>6304</v>
      </c>
      <c r="H83" s="55">
        <v>10262</v>
      </c>
      <c r="I83" s="55">
        <v>10819</v>
      </c>
      <c r="J83" s="55">
        <v>13096</v>
      </c>
      <c r="K83" s="55">
        <v>13771</v>
      </c>
      <c r="L83" s="55">
        <v>13661</v>
      </c>
      <c r="M83" s="55">
        <v>14334</v>
      </c>
      <c r="N83" s="55">
        <v>19947</v>
      </c>
      <c r="O83" s="55">
        <v>20715</v>
      </c>
    </row>
    <row r="84" spans="2:15" x14ac:dyDescent="0.35">
      <c r="B84" s="3"/>
      <c r="C84" s="3"/>
      <c r="D84" s="4"/>
      <c r="E84" s="5"/>
      <c r="F84" s="5"/>
      <c r="G84" s="5"/>
      <c r="H84" s="5"/>
      <c r="I84" s="5"/>
      <c r="J84" s="5"/>
      <c r="K84" s="5"/>
      <c r="L84" s="5"/>
      <c r="M84" s="6"/>
      <c r="N84" s="5"/>
      <c r="O84" s="5"/>
    </row>
    <row r="85" spans="2:15" x14ac:dyDescent="0.35">
      <c r="B85" s="3"/>
      <c r="C85" s="108"/>
      <c r="D85" s="4"/>
      <c r="E85" s="11" t="s">
        <v>222</v>
      </c>
      <c r="F85" s="11"/>
      <c r="G85" s="11"/>
      <c r="H85" s="11"/>
      <c r="I85" s="11"/>
      <c r="J85" s="11"/>
      <c r="K85" s="11"/>
      <c r="L85" s="11"/>
      <c r="M85" s="11"/>
      <c r="N85" s="11"/>
      <c r="O85" s="11"/>
    </row>
    <row r="86" spans="2:15" ht="36.5" x14ac:dyDescent="0.35">
      <c r="B86" s="3"/>
      <c r="C86" s="45" t="s">
        <v>20</v>
      </c>
      <c r="D86" s="165" t="s">
        <v>21</v>
      </c>
      <c r="E86" s="112" t="s">
        <v>22</v>
      </c>
      <c r="F86" s="104" t="s">
        <v>23</v>
      </c>
      <c r="G86" s="104" t="s">
        <v>23</v>
      </c>
      <c r="H86" s="104" t="s">
        <v>24</v>
      </c>
      <c r="I86" s="104" t="s">
        <v>24</v>
      </c>
      <c r="J86" s="104" t="s">
        <v>25</v>
      </c>
      <c r="K86" s="104" t="s">
        <v>25</v>
      </c>
      <c r="L86" s="104" t="s">
        <v>172</v>
      </c>
      <c r="M86" s="104" t="s">
        <v>172</v>
      </c>
      <c r="N86" s="104" t="s">
        <v>10</v>
      </c>
      <c r="O86" s="104" t="s">
        <v>10</v>
      </c>
    </row>
    <row r="87" spans="2:15" x14ac:dyDescent="0.35">
      <c r="B87" s="3"/>
      <c r="C87" s="46"/>
      <c r="D87" s="166"/>
      <c r="E87" s="105" t="s">
        <v>26</v>
      </c>
      <c r="F87" s="105" t="s">
        <v>26</v>
      </c>
      <c r="G87" s="106" t="s">
        <v>12</v>
      </c>
      <c r="H87" s="105" t="s">
        <v>26</v>
      </c>
      <c r="I87" s="106" t="s">
        <v>12</v>
      </c>
      <c r="J87" s="105" t="s">
        <v>26</v>
      </c>
      <c r="K87" s="106" t="s">
        <v>12</v>
      </c>
      <c r="L87" s="105" t="s">
        <v>26</v>
      </c>
      <c r="M87" s="106" t="s">
        <v>12</v>
      </c>
      <c r="N87" s="105" t="s">
        <v>26</v>
      </c>
      <c r="O87" s="106" t="s">
        <v>12</v>
      </c>
    </row>
    <row r="88" spans="2:15" x14ac:dyDescent="0.35">
      <c r="B88" s="3" t="s">
        <v>37</v>
      </c>
      <c r="C88" s="48" t="s">
        <v>27</v>
      </c>
      <c r="D88" s="49">
        <v>1</v>
      </c>
      <c r="E88" s="50">
        <v>24185</v>
      </c>
      <c r="F88" s="50">
        <v>24721</v>
      </c>
      <c r="G88" s="50">
        <v>28843</v>
      </c>
      <c r="H88" s="50">
        <v>41967</v>
      </c>
      <c r="I88" s="50">
        <v>48963</v>
      </c>
      <c r="J88" s="50" t="s">
        <v>216</v>
      </c>
      <c r="K88" s="50" t="s">
        <v>216</v>
      </c>
      <c r="L88" s="50" t="s">
        <v>216</v>
      </c>
      <c r="M88" s="50" t="s">
        <v>216</v>
      </c>
      <c r="N88" s="50">
        <v>65342</v>
      </c>
      <c r="O88" s="50">
        <v>76234</v>
      </c>
    </row>
    <row r="89" spans="2:15" x14ac:dyDescent="0.35">
      <c r="B89" s="3" t="s">
        <v>37</v>
      </c>
      <c r="C89" s="51" t="s">
        <v>5</v>
      </c>
      <c r="D89" s="52">
        <v>1</v>
      </c>
      <c r="E89" s="50">
        <v>31942</v>
      </c>
      <c r="F89" s="50">
        <v>32598</v>
      </c>
      <c r="G89" s="50">
        <v>38031</v>
      </c>
      <c r="H89" s="50">
        <v>54514</v>
      </c>
      <c r="I89" s="50">
        <v>63601</v>
      </c>
      <c r="J89" s="50" t="s">
        <v>216</v>
      </c>
      <c r="K89" s="50" t="s">
        <v>216</v>
      </c>
      <c r="L89" s="50" t="s">
        <v>216</v>
      </c>
      <c r="M89" s="50" t="s">
        <v>216</v>
      </c>
      <c r="N89" s="50">
        <v>84974</v>
      </c>
      <c r="O89" s="50">
        <v>99135</v>
      </c>
    </row>
    <row r="90" spans="2:15" x14ac:dyDescent="0.35">
      <c r="B90" s="3" t="s">
        <v>37</v>
      </c>
      <c r="C90" s="51" t="s">
        <v>28</v>
      </c>
      <c r="D90" s="52">
        <v>2</v>
      </c>
      <c r="E90" s="50">
        <v>10291</v>
      </c>
      <c r="F90" s="50">
        <v>10621</v>
      </c>
      <c r="G90" s="50">
        <v>12391</v>
      </c>
      <c r="H90" s="50">
        <v>21578</v>
      </c>
      <c r="I90" s="50">
        <v>25175</v>
      </c>
      <c r="J90" s="50" t="s">
        <v>216</v>
      </c>
      <c r="K90" s="50" t="s">
        <v>216</v>
      </c>
      <c r="L90" s="50" t="s">
        <v>216</v>
      </c>
      <c r="M90" s="50" t="s">
        <v>216</v>
      </c>
      <c r="N90" s="50">
        <v>36809</v>
      </c>
      <c r="O90" s="50">
        <v>42944</v>
      </c>
    </row>
    <row r="91" spans="2:15" x14ac:dyDescent="0.35">
      <c r="B91" s="3" t="s">
        <v>37</v>
      </c>
      <c r="C91" s="51" t="s">
        <v>29</v>
      </c>
      <c r="D91" s="52">
        <v>2</v>
      </c>
      <c r="E91" s="50">
        <v>16011</v>
      </c>
      <c r="F91" s="50">
        <v>16436</v>
      </c>
      <c r="G91" s="50">
        <v>19175</v>
      </c>
      <c r="H91" s="50">
        <v>30975</v>
      </c>
      <c r="I91" s="50">
        <v>36138</v>
      </c>
      <c r="J91" s="50" t="s">
        <v>216</v>
      </c>
      <c r="K91" s="50" t="s">
        <v>216</v>
      </c>
      <c r="L91" s="50" t="s">
        <v>216</v>
      </c>
      <c r="M91" s="50" t="s">
        <v>216</v>
      </c>
      <c r="N91" s="50">
        <v>52150</v>
      </c>
      <c r="O91" s="50">
        <v>60840</v>
      </c>
    </row>
    <row r="92" spans="2:15" x14ac:dyDescent="0.35">
      <c r="B92" s="3" t="s">
        <v>37</v>
      </c>
      <c r="C92" s="51" t="s">
        <v>30</v>
      </c>
      <c r="D92" s="52">
        <v>1</v>
      </c>
      <c r="E92" s="50">
        <v>12313</v>
      </c>
      <c r="F92" s="50">
        <v>12637</v>
      </c>
      <c r="G92" s="50">
        <v>15092</v>
      </c>
      <c r="H92" s="50">
        <v>21136</v>
      </c>
      <c r="I92" s="50">
        <v>23721</v>
      </c>
      <c r="J92" s="50">
        <v>26251</v>
      </c>
      <c r="K92" s="50">
        <v>29466</v>
      </c>
      <c r="L92" s="50" t="s">
        <v>216</v>
      </c>
      <c r="M92" s="50" t="s">
        <v>216</v>
      </c>
      <c r="N92" s="50">
        <v>35084</v>
      </c>
      <c r="O92" s="50">
        <v>38488</v>
      </c>
    </row>
    <row r="93" spans="2:15" x14ac:dyDescent="0.35">
      <c r="B93" s="3" t="s">
        <v>37</v>
      </c>
      <c r="C93" s="51" t="s">
        <v>31</v>
      </c>
      <c r="D93" s="52">
        <v>2</v>
      </c>
      <c r="E93" s="50">
        <v>6512</v>
      </c>
      <c r="F93" s="50">
        <v>6728</v>
      </c>
      <c r="G93" s="50">
        <v>7921</v>
      </c>
      <c r="H93" s="50">
        <v>11988</v>
      </c>
      <c r="I93" s="50">
        <v>13243</v>
      </c>
      <c r="J93" s="50">
        <v>15405</v>
      </c>
      <c r="K93" s="50">
        <v>16954</v>
      </c>
      <c r="L93" s="50">
        <v>16711</v>
      </c>
      <c r="M93" s="50">
        <v>18258</v>
      </c>
      <c r="N93" s="50">
        <v>21533</v>
      </c>
      <c r="O93" s="50">
        <v>23170</v>
      </c>
    </row>
    <row r="94" spans="2:15" x14ac:dyDescent="0.35">
      <c r="B94" s="3" t="s">
        <v>37</v>
      </c>
      <c r="C94" s="51" t="s">
        <v>32</v>
      </c>
      <c r="D94" s="52">
        <v>3</v>
      </c>
      <c r="E94" s="50">
        <v>5270</v>
      </c>
      <c r="F94" s="50">
        <v>5458</v>
      </c>
      <c r="G94" s="50">
        <v>6256</v>
      </c>
      <c r="H94" s="50">
        <v>10216</v>
      </c>
      <c r="I94" s="50">
        <v>11055</v>
      </c>
      <c r="J94" s="50">
        <v>13440</v>
      </c>
      <c r="K94" s="50">
        <v>14473</v>
      </c>
      <c r="L94" s="50">
        <v>14309</v>
      </c>
      <c r="M94" s="50">
        <v>15342</v>
      </c>
      <c r="N94" s="50">
        <v>19136</v>
      </c>
      <c r="O94" s="50">
        <v>20227</v>
      </c>
    </row>
    <row r="95" spans="2:15" x14ac:dyDescent="0.35">
      <c r="B95" s="3" t="s">
        <v>37</v>
      </c>
      <c r="C95" s="51" t="s">
        <v>33</v>
      </c>
      <c r="D95" s="52">
        <v>2</v>
      </c>
      <c r="E95" s="50">
        <v>7499</v>
      </c>
      <c r="F95" s="50">
        <v>7655</v>
      </c>
      <c r="G95" s="50">
        <v>8850</v>
      </c>
      <c r="H95" s="50">
        <v>12935</v>
      </c>
      <c r="I95" s="50">
        <v>14191</v>
      </c>
      <c r="J95" s="50">
        <v>16788</v>
      </c>
      <c r="K95" s="50">
        <v>18338</v>
      </c>
      <c r="L95" s="50">
        <v>18094</v>
      </c>
      <c r="M95" s="50">
        <v>19644</v>
      </c>
      <c r="N95" s="50">
        <v>22956</v>
      </c>
      <c r="O95" s="50">
        <v>24592</v>
      </c>
    </row>
    <row r="96" spans="2:15" x14ac:dyDescent="0.35">
      <c r="B96" s="3" t="s">
        <v>37</v>
      </c>
      <c r="C96" s="51" t="s">
        <v>34</v>
      </c>
      <c r="D96" s="52">
        <v>3</v>
      </c>
      <c r="E96" s="50">
        <v>5755</v>
      </c>
      <c r="F96" s="50">
        <v>6866</v>
      </c>
      <c r="G96" s="50">
        <v>7759</v>
      </c>
      <c r="H96" s="50">
        <v>12163</v>
      </c>
      <c r="I96" s="50">
        <v>13104</v>
      </c>
      <c r="J96" s="50">
        <v>15592</v>
      </c>
      <c r="K96" s="50">
        <v>16732</v>
      </c>
      <c r="L96" s="50">
        <v>16552</v>
      </c>
      <c r="M96" s="50">
        <v>17692</v>
      </c>
      <c r="N96" s="50">
        <v>23911</v>
      </c>
      <c r="O96" s="50">
        <v>25232</v>
      </c>
    </row>
    <row r="97" spans="1:15" x14ac:dyDescent="0.35">
      <c r="B97" s="3" t="s">
        <v>37</v>
      </c>
      <c r="C97" s="51" t="s">
        <v>35</v>
      </c>
      <c r="D97" s="52">
        <v>4</v>
      </c>
      <c r="E97" s="50">
        <v>7100</v>
      </c>
      <c r="F97" s="50">
        <v>7327</v>
      </c>
      <c r="G97" s="50">
        <v>8007</v>
      </c>
      <c r="H97" s="50">
        <v>12221</v>
      </c>
      <c r="I97" s="50">
        <v>12940</v>
      </c>
      <c r="J97" s="50">
        <v>15456</v>
      </c>
      <c r="K97" s="50">
        <v>16321</v>
      </c>
      <c r="L97" s="50">
        <v>16184</v>
      </c>
      <c r="M97" s="50">
        <v>17050</v>
      </c>
      <c r="N97" s="50">
        <v>22972</v>
      </c>
      <c r="O97" s="50">
        <v>23966</v>
      </c>
    </row>
    <row r="98" spans="1:15" x14ac:dyDescent="0.35">
      <c r="B98" s="3" t="s">
        <v>37</v>
      </c>
      <c r="C98" s="53" t="s">
        <v>36</v>
      </c>
      <c r="D98" s="54">
        <v>5</v>
      </c>
      <c r="E98" s="55">
        <v>5702</v>
      </c>
      <c r="F98" s="55">
        <v>5887</v>
      </c>
      <c r="G98" s="55">
        <v>6424</v>
      </c>
      <c r="H98" s="55">
        <v>10456</v>
      </c>
      <c r="I98" s="55">
        <v>11024</v>
      </c>
      <c r="J98" s="55">
        <v>13345</v>
      </c>
      <c r="K98" s="55">
        <v>14033</v>
      </c>
      <c r="L98" s="55">
        <v>13921</v>
      </c>
      <c r="M98" s="55">
        <v>14607</v>
      </c>
      <c r="N98" s="55">
        <v>20326</v>
      </c>
      <c r="O98" s="55">
        <v>21109</v>
      </c>
    </row>
    <row r="99" spans="1:15" x14ac:dyDescent="0.35"/>
    <row r="100" spans="1:15" s="8" customFormat="1" ht="21" x14ac:dyDescent="0.5">
      <c r="A100" s="9" t="s">
        <v>187</v>
      </c>
      <c r="B100" s="9"/>
      <c r="C100" s="9"/>
    </row>
    <row r="101" spans="1:15" x14ac:dyDescent="0.35"/>
    <row r="102" spans="1:15" x14ac:dyDescent="0.35">
      <c r="B102" s="3"/>
      <c r="C102" s="56"/>
      <c r="D102" s="4"/>
      <c r="E102" s="11" t="s">
        <v>223</v>
      </c>
      <c r="F102" s="57"/>
      <c r="G102" s="57"/>
      <c r="H102" s="57"/>
      <c r="I102" s="57"/>
      <c r="J102" s="57"/>
      <c r="K102" s="57"/>
      <c r="L102" s="57"/>
      <c r="M102" s="57"/>
      <c r="N102" s="57"/>
      <c r="O102" s="57"/>
    </row>
    <row r="103" spans="1:15" ht="36.5" x14ac:dyDescent="0.35">
      <c r="B103" s="3"/>
      <c r="C103" s="58" t="s">
        <v>20</v>
      </c>
      <c r="D103" s="167" t="s">
        <v>21</v>
      </c>
      <c r="E103" s="102" t="s">
        <v>22</v>
      </c>
      <c r="F103" s="103" t="s">
        <v>23</v>
      </c>
      <c r="G103" s="103" t="s">
        <v>23</v>
      </c>
      <c r="H103" s="103" t="s">
        <v>24</v>
      </c>
      <c r="I103" s="103" t="s">
        <v>24</v>
      </c>
      <c r="J103" s="103" t="s">
        <v>25</v>
      </c>
      <c r="K103" s="103" t="s">
        <v>25</v>
      </c>
      <c r="L103" s="104" t="s">
        <v>172</v>
      </c>
      <c r="M103" s="104" t="s">
        <v>172</v>
      </c>
      <c r="N103" s="104" t="s">
        <v>10</v>
      </c>
      <c r="O103" s="104" t="s">
        <v>10</v>
      </c>
    </row>
    <row r="104" spans="1:15" x14ac:dyDescent="0.35">
      <c r="B104" s="3"/>
      <c r="C104" s="59"/>
      <c r="D104" s="166"/>
      <c r="E104" s="105" t="s">
        <v>26</v>
      </c>
      <c r="F104" s="105" t="s">
        <v>26</v>
      </c>
      <c r="G104" s="105" t="s">
        <v>12</v>
      </c>
      <c r="H104" s="105" t="s">
        <v>26</v>
      </c>
      <c r="I104" s="105" t="s">
        <v>12</v>
      </c>
      <c r="J104" s="105" t="s">
        <v>26</v>
      </c>
      <c r="K104" s="105" t="s">
        <v>12</v>
      </c>
      <c r="L104" s="105" t="s">
        <v>26</v>
      </c>
      <c r="M104" s="106" t="s">
        <v>12</v>
      </c>
      <c r="N104" s="105" t="s">
        <v>26</v>
      </c>
      <c r="O104" s="107" t="s">
        <v>12</v>
      </c>
    </row>
    <row r="105" spans="1:15" x14ac:dyDescent="0.35">
      <c r="B105" s="3" t="s">
        <v>38</v>
      </c>
      <c r="C105" s="60" t="s">
        <v>39</v>
      </c>
      <c r="D105" s="52">
        <v>6</v>
      </c>
      <c r="E105" s="50">
        <v>4280</v>
      </c>
      <c r="F105" s="50">
        <v>4447</v>
      </c>
      <c r="G105" s="50">
        <v>4934</v>
      </c>
      <c r="H105" s="50">
        <v>8573</v>
      </c>
      <c r="I105" s="50">
        <v>9088</v>
      </c>
      <c r="J105" s="50">
        <v>11182</v>
      </c>
      <c r="K105" s="50">
        <v>11801</v>
      </c>
      <c r="L105" s="50" t="s">
        <v>216</v>
      </c>
      <c r="M105" s="50" t="s">
        <v>216</v>
      </c>
      <c r="N105" s="50">
        <v>17485</v>
      </c>
      <c r="O105" s="50">
        <v>18192</v>
      </c>
    </row>
    <row r="106" spans="1:15" x14ac:dyDescent="0.35">
      <c r="B106" s="3" t="s">
        <v>38</v>
      </c>
      <c r="C106" s="60" t="s">
        <v>40</v>
      </c>
      <c r="D106" s="52">
        <v>7</v>
      </c>
      <c r="E106" s="50">
        <v>3219</v>
      </c>
      <c r="F106" s="50">
        <v>3376</v>
      </c>
      <c r="G106" s="50">
        <v>3830</v>
      </c>
      <c r="H106" s="50">
        <v>7215</v>
      </c>
      <c r="I106" s="50">
        <v>7693</v>
      </c>
      <c r="J106" s="50">
        <v>9642</v>
      </c>
      <c r="K106" s="50">
        <v>10215</v>
      </c>
      <c r="L106" s="50" t="s">
        <v>216</v>
      </c>
      <c r="M106" s="50" t="s">
        <v>216</v>
      </c>
      <c r="N106" s="50">
        <v>15505</v>
      </c>
      <c r="O106" s="50">
        <v>16162</v>
      </c>
    </row>
    <row r="107" spans="1:15" x14ac:dyDescent="0.35">
      <c r="B107" s="3" t="s">
        <v>38</v>
      </c>
      <c r="C107" s="60" t="s">
        <v>41</v>
      </c>
      <c r="D107" s="52">
        <v>8</v>
      </c>
      <c r="E107" s="50">
        <v>2357</v>
      </c>
      <c r="F107" s="50">
        <v>2501</v>
      </c>
      <c r="G107" s="50">
        <v>2928</v>
      </c>
      <c r="H107" s="50">
        <v>6106</v>
      </c>
      <c r="I107" s="50">
        <v>6554</v>
      </c>
      <c r="J107" s="50">
        <v>8383</v>
      </c>
      <c r="K107" s="50">
        <v>8924</v>
      </c>
      <c r="L107" s="50" t="s">
        <v>216</v>
      </c>
      <c r="M107" s="50" t="s">
        <v>216</v>
      </c>
      <c r="N107" s="50">
        <v>13889</v>
      </c>
      <c r="O107" s="50">
        <v>14505</v>
      </c>
    </row>
    <row r="108" spans="1:15" x14ac:dyDescent="0.35">
      <c r="B108" s="3" t="s">
        <v>38</v>
      </c>
      <c r="C108" s="60" t="s">
        <v>42</v>
      </c>
      <c r="D108" s="52">
        <v>9</v>
      </c>
      <c r="E108" s="50">
        <v>1645</v>
      </c>
      <c r="F108" s="50">
        <v>1784</v>
      </c>
      <c r="G108" s="50">
        <v>2184</v>
      </c>
      <c r="H108" s="50">
        <v>5191</v>
      </c>
      <c r="I108" s="50">
        <v>5618</v>
      </c>
      <c r="J108" s="50">
        <v>7348</v>
      </c>
      <c r="K108" s="50">
        <v>7859</v>
      </c>
      <c r="L108" s="50" t="s">
        <v>216</v>
      </c>
      <c r="M108" s="50" t="s">
        <v>216</v>
      </c>
      <c r="N108" s="50">
        <v>12556</v>
      </c>
      <c r="O108" s="50">
        <v>13140</v>
      </c>
    </row>
    <row r="109" spans="1:15" x14ac:dyDescent="0.35">
      <c r="B109" s="3" t="s">
        <v>38</v>
      </c>
      <c r="C109" s="66" t="s">
        <v>43</v>
      </c>
      <c r="D109" s="61">
        <v>10</v>
      </c>
      <c r="E109" s="55">
        <v>1052</v>
      </c>
      <c r="F109" s="55">
        <v>1185</v>
      </c>
      <c r="G109" s="55">
        <v>1570</v>
      </c>
      <c r="H109" s="55">
        <v>4433</v>
      </c>
      <c r="I109" s="55">
        <v>4837</v>
      </c>
      <c r="J109" s="55">
        <v>6488</v>
      </c>
      <c r="K109" s="55">
        <v>6972</v>
      </c>
      <c r="L109" s="55" t="s">
        <v>216</v>
      </c>
      <c r="M109" s="55" t="s">
        <v>216</v>
      </c>
      <c r="N109" s="55">
        <v>11450</v>
      </c>
      <c r="O109" s="55">
        <v>12006</v>
      </c>
    </row>
    <row r="110" spans="1:15" x14ac:dyDescent="0.35">
      <c r="B110" s="3"/>
      <c r="C110" s="3"/>
      <c r="D110" s="4"/>
      <c r="E110" s="5"/>
      <c r="F110" s="5"/>
      <c r="G110" s="5"/>
      <c r="H110" s="5"/>
      <c r="I110" s="5"/>
      <c r="J110" s="5"/>
      <c r="K110" s="5"/>
      <c r="L110" s="5"/>
      <c r="M110" s="6"/>
      <c r="N110" s="5"/>
      <c r="O110" s="5"/>
    </row>
    <row r="111" spans="1:15" x14ac:dyDescent="0.35">
      <c r="B111" s="3"/>
      <c r="C111" s="56"/>
      <c r="D111" s="4"/>
      <c r="E111" s="11" t="s">
        <v>224</v>
      </c>
      <c r="F111" s="57"/>
      <c r="G111" s="57"/>
      <c r="H111" s="57"/>
      <c r="I111" s="57"/>
      <c r="J111" s="57"/>
      <c r="K111" s="57"/>
      <c r="L111" s="57"/>
      <c r="M111" s="57"/>
      <c r="N111" s="57"/>
      <c r="O111" s="57"/>
    </row>
    <row r="112" spans="1:15" ht="36.5" x14ac:dyDescent="0.35">
      <c r="B112" s="3"/>
      <c r="C112" s="58" t="s">
        <v>20</v>
      </c>
      <c r="D112" s="167" t="s">
        <v>21</v>
      </c>
      <c r="E112" s="102" t="s">
        <v>22</v>
      </c>
      <c r="F112" s="103" t="s">
        <v>23</v>
      </c>
      <c r="G112" s="103" t="s">
        <v>23</v>
      </c>
      <c r="H112" s="103" t="s">
        <v>24</v>
      </c>
      <c r="I112" s="103" t="s">
        <v>24</v>
      </c>
      <c r="J112" s="103" t="s">
        <v>25</v>
      </c>
      <c r="K112" s="103" t="s">
        <v>25</v>
      </c>
      <c r="L112" s="104" t="s">
        <v>172</v>
      </c>
      <c r="M112" s="104" t="s">
        <v>172</v>
      </c>
      <c r="N112" s="104" t="s">
        <v>10</v>
      </c>
      <c r="O112" s="104" t="s">
        <v>10</v>
      </c>
    </row>
    <row r="113" spans="1:15" x14ac:dyDescent="0.35">
      <c r="B113" s="3"/>
      <c r="C113" s="59"/>
      <c r="D113" s="166"/>
      <c r="E113" s="105" t="s">
        <v>26</v>
      </c>
      <c r="F113" s="105" t="s">
        <v>26</v>
      </c>
      <c r="G113" s="105" t="s">
        <v>12</v>
      </c>
      <c r="H113" s="105" t="s">
        <v>26</v>
      </c>
      <c r="I113" s="105" t="s">
        <v>12</v>
      </c>
      <c r="J113" s="105" t="s">
        <v>26</v>
      </c>
      <c r="K113" s="105" t="s">
        <v>12</v>
      </c>
      <c r="L113" s="105" t="s">
        <v>26</v>
      </c>
      <c r="M113" s="106" t="s">
        <v>12</v>
      </c>
      <c r="N113" s="105" t="s">
        <v>26</v>
      </c>
      <c r="O113" s="107" t="s">
        <v>12</v>
      </c>
    </row>
    <row r="114" spans="1:15" x14ac:dyDescent="0.35">
      <c r="B114" s="3" t="s">
        <v>38</v>
      </c>
      <c r="C114" s="60" t="s">
        <v>39</v>
      </c>
      <c r="D114" s="52">
        <v>6</v>
      </c>
      <c r="E114" s="50">
        <v>4361</v>
      </c>
      <c r="F114" s="50">
        <v>4531</v>
      </c>
      <c r="G114" s="50">
        <v>5028</v>
      </c>
      <c r="H114" s="50">
        <v>8736</v>
      </c>
      <c r="I114" s="50">
        <v>9261</v>
      </c>
      <c r="J114" s="50">
        <v>11394</v>
      </c>
      <c r="K114" s="50">
        <v>12025</v>
      </c>
      <c r="L114" s="50" t="s">
        <v>216</v>
      </c>
      <c r="M114" s="50" t="s">
        <v>216</v>
      </c>
      <c r="N114" s="50">
        <v>17817</v>
      </c>
      <c r="O114" s="50">
        <v>18538</v>
      </c>
    </row>
    <row r="115" spans="1:15" x14ac:dyDescent="0.35">
      <c r="B115" s="3" t="s">
        <v>38</v>
      </c>
      <c r="C115" s="60" t="s">
        <v>40</v>
      </c>
      <c r="D115" s="52">
        <v>7</v>
      </c>
      <c r="E115" s="50">
        <v>3280</v>
      </c>
      <c r="F115" s="50">
        <v>3441</v>
      </c>
      <c r="G115" s="50">
        <v>3903</v>
      </c>
      <c r="H115" s="50">
        <v>7351</v>
      </c>
      <c r="I115" s="50">
        <v>7839</v>
      </c>
      <c r="J115" s="50">
        <v>9825</v>
      </c>
      <c r="K115" s="50">
        <v>10409</v>
      </c>
      <c r="L115" s="50" t="s">
        <v>216</v>
      </c>
      <c r="M115" s="50" t="s">
        <v>216</v>
      </c>
      <c r="N115" s="50">
        <v>15799</v>
      </c>
      <c r="O115" s="50">
        <v>16468</v>
      </c>
    </row>
    <row r="116" spans="1:15" x14ac:dyDescent="0.35">
      <c r="A116" s="3"/>
      <c r="B116" s="3" t="s">
        <v>38</v>
      </c>
      <c r="C116" s="60" t="s">
        <v>41</v>
      </c>
      <c r="D116" s="52">
        <v>8</v>
      </c>
      <c r="E116" s="50">
        <v>2401</v>
      </c>
      <c r="F116" s="50">
        <v>2549</v>
      </c>
      <c r="G116" s="50">
        <v>2984</v>
      </c>
      <c r="H116" s="50">
        <v>6222</v>
      </c>
      <c r="I116" s="50">
        <v>6678</v>
      </c>
      <c r="J116" s="50">
        <v>8543</v>
      </c>
      <c r="K116" s="50">
        <v>9094</v>
      </c>
      <c r="L116" s="50" t="s">
        <v>216</v>
      </c>
      <c r="M116" s="50" t="s">
        <v>216</v>
      </c>
      <c r="N116" s="50">
        <v>14153</v>
      </c>
      <c r="O116" s="50">
        <v>14781</v>
      </c>
    </row>
    <row r="117" spans="1:15" x14ac:dyDescent="0.35">
      <c r="B117" s="3" t="s">
        <v>38</v>
      </c>
      <c r="C117" s="60" t="s">
        <v>42</v>
      </c>
      <c r="D117" s="52">
        <v>9</v>
      </c>
      <c r="E117" s="50">
        <v>1676</v>
      </c>
      <c r="F117" s="50">
        <v>1818</v>
      </c>
      <c r="G117" s="50">
        <v>2225</v>
      </c>
      <c r="H117" s="50">
        <v>5290</v>
      </c>
      <c r="I117" s="50">
        <v>5725</v>
      </c>
      <c r="J117" s="50">
        <v>7488</v>
      </c>
      <c r="K117" s="50">
        <v>8008</v>
      </c>
      <c r="L117" s="50" t="s">
        <v>216</v>
      </c>
      <c r="M117" s="50" t="s">
        <v>216</v>
      </c>
      <c r="N117" s="50">
        <v>12795</v>
      </c>
      <c r="O117" s="50">
        <v>13389</v>
      </c>
    </row>
    <row r="118" spans="1:15" x14ac:dyDescent="0.35">
      <c r="B118" s="3" t="s">
        <v>38</v>
      </c>
      <c r="C118" s="66" t="s">
        <v>43</v>
      </c>
      <c r="D118" s="61">
        <v>10</v>
      </c>
      <c r="E118" s="55">
        <v>1071</v>
      </c>
      <c r="F118" s="55">
        <v>1208</v>
      </c>
      <c r="G118" s="55">
        <v>1600</v>
      </c>
      <c r="H118" s="55">
        <v>4517</v>
      </c>
      <c r="I118" s="55">
        <v>4929</v>
      </c>
      <c r="J118" s="55">
        <v>6612</v>
      </c>
      <c r="K118" s="55">
        <v>7105</v>
      </c>
      <c r="L118" s="55" t="s">
        <v>216</v>
      </c>
      <c r="M118" s="55" t="s">
        <v>216</v>
      </c>
      <c r="N118" s="55">
        <v>11667</v>
      </c>
      <c r="O118" s="55">
        <v>12234</v>
      </c>
    </row>
    <row r="119" spans="1:15" x14ac:dyDescent="0.35"/>
    <row r="120" spans="1:15" x14ac:dyDescent="0.35"/>
    <row r="121" spans="1:15" x14ac:dyDescent="0.35"/>
  </sheetData>
  <sheetProtection algorithmName="SHA-256" hashValue="H0SYB/Wj338B7BRa3qUvDHYp7ujlKXt+yJE/+S8K0Vk=" saltValue="zgeJeRBVuNjVuslYR1ww0g==" spinCount="100000" sheet="1" selectLockedCells="1" selectUnlockedCells="1"/>
  <mergeCells count="8">
    <mergeCell ref="D86:D87"/>
    <mergeCell ref="D103:D104"/>
    <mergeCell ref="D112:D113"/>
    <mergeCell ref="D9:D10"/>
    <mergeCell ref="D24:D25"/>
    <mergeCell ref="D39:D40"/>
    <mergeCell ref="D54:D55"/>
    <mergeCell ref="D71:D72"/>
  </mergeCells>
  <pageMargins left="0.70866141732283472" right="0.70866141732283472" top="0.74803149606299213" bottom="0.74803149606299213" header="0.31496062992125984" footer="0.31496062992125984"/>
  <pageSetup paperSize="9" scale="80" fitToHeight="0" orientation="landscape" r:id="rId1"/>
  <rowBreaks count="2" manualBreakCount="2">
    <brk id="67" max="16383" man="1"/>
    <brk id="9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CDE82-6036-4572-BA7B-207E1F0BAB80}">
  <sheetPr>
    <pageSetUpPr fitToPage="1"/>
  </sheetPr>
  <dimension ref="A1:P189"/>
  <sheetViews>
    <sheetView zoomScale="90" zoomScaleNormal="90" workbookViewId="0">
      <pane ySplit="4" topLeftCell="A5" activePane="bottomLeft" state="frozen"/>
      <selection activeCell="H7" sqref="H7:I7"/>
      <selection pane="bottomLeft" activeCell="J16" sqref="J16"/>
    </sheetView>
  </sheetViews>
  <sheetFormatPr defaultColWidth="0" defaultRowHeight="14.5" zeroHeight="1" x14ac:dyDescent="0.35"/>
  <cols>
    <col min="1" max="1" width="1.54296875" style="1" customWidth="1"/>
    <col min="2" max="2" width="9" style="1" hidden="1" customWidth="1"/>
    <col min="3" max="3" width="30.54296875" style="1" customWidth="1"/>
    <col min="4" max="4" width="9" style="1" customWidth="1"/>
    <col min="5" max="14" width="11" style="1" customWidth="1"/>
    <col min="15" max="15" width="11.81640625" style="1" customWidth="1"/>
    <col min="16" max="16" width="3.453125" style="1" customWidth="1"/>
    <col min="17" max="16384" width="11" style="1" hidden="1"/>
  </cols>
  <sheetData>
    <row r="1" spans="1:15" s="8" customFormat="1" ht="21" x14ac:dyDescent="0.5">
      <c r="A1" s="9" t="s">
        <v>0</v>
      </c>
      <c r="B1" s="9"/>
      <c r="C1" s="9"/>
    </row>
    <row r="2" spans="1:15" s="8" customFormat="1" ht="21" x14ac:dyDescent="0.5">
      <c r="A2" s="9" t="s">
        <v>209</v>
      </c>
      <c r="B2" s="9"/>
      <c r="C2" s="9"/>
      <c r="L2" s="12"/>
      <c r="M2" s="12"/>
      <c r="N2" s="12"/>
      <c r="O2" s="12"/>
    </row>
    <row r="3" spans="1:15" x14ac:dyDescent="0.35"/>
    <row r="4" spans="1:15" x14ac:dyDescent="0.35">
      <c r="L4" s="1" t="s">
        <v>195</v>
      </c>
    </row>
    <row r="5" spans="1:15" x14ac:dyDescent="0.35"/>
    <row r="6" spans="1:15" s="8" customFormat="1" ht="21" x14ac:dyDescent="0.5">
      <c r="A6" s="9" t="s">
        <v>194</v>
      </c>
      <c r="B6" s="9"/>
      <c r="C6" s="9"/>
    </row>
    <row r="7" spans="1:15" x14ac:dyDescent="0.35"/>
    <row r="8" spans="1:15" x14ac:dyDescent="0.35">
      <c r="B8" s="3"/>
      <c r="C8" s="56"/>
      <c r="D8" s="4"/>
      <c r="E8" s="11" t="s">
        <v>217</v>
      </c>
      <c r="F8" s="11"/>
      <c r="G8" s="11"/>
      <c r="H8" s="11"/>
      <c r="I8" s="11"/>
      <c r="J8" s="11"/>
      <c r="K8" s="11"/>
      <c r="L8" s="11"/>
      <c r="M8" s="11"/>
      <c r="N8" s="11"/>
      <c r="O8" s="11"/>
    </row>
    <row r="9" spans="1:15" ht="36.5" x14ac:dyDescent="0.35">
      <c r="B9" s="3"/>
      <c r="C9" s="45" t="s">
        <v>20</v>
      </c>
      <c r="D9" s="165" t="s">
        <v>208</v>
      </c>
      <c r="E9" s="65"/>
      <c r="F9" s="104" t="s">
        <v>23</v>
      </c>
      <c r="G9" s="104" t="s">
        <v>23</v>
      </c>
      <c r="H9" s="104" t="s">
        <v>24</v>
      </c>
      <c r="I9" s="104" t="s">
        <v>24</v>
      </c>
      <c r="J9" s="104" t="s">
        <v>25</v>
      </c>
      <c r="K9" s="104" t="s">
        <v>25</v>
      </c>
      <c r="L9" s="104" t="s">
        <v>172</v>
      </c>
      <c r="M9" s="104" t="s">
        <v>172</v>
      </c>
      <c r="N9" s="104" t="s">
        <v>10</v>
      </c>
      <c r="O9" s="104" t="s">
        <v>10</v>
      </c>
    </row>
    <row r="10" spans="1:15" x14ac:dyDescent="0.35">
      <c r="B10" s="3"/>
      <c r="C10" s="46"/>
      <c r="D10" s="166"/>
      <c r="E10" s="47"/>
      <c r="F10" s="105" t="s">
        <v>26</v>
      </c>
      <c r="G10" s="106" t="s">
        <v>12</v>
      </c>
      <c r="H10" s="105" t="s">
        <v>26</v>
      </c>
      <c r="I10" s="106" t="s">
        <v>12</v>
      </c>
      <c r="J10" s="105" t="s">
        <v>26</v>
      </c>
      <c r="K10" s="106" t="s">
        <v>12</v>
      </c>
      <c r="L10" s="105" t="s">
        <v>26</v>
      </c>
      <c r="M10" s="106" t="s">
        <v>12</v>
      </c>
      <c r="N10" s="105" t="s">
        <v>26</v>
      </c>
      <c r="O10" s="106" t="s">
        <v>12</v>
      </c>
    </row>
    <row r="11" spans="1:15" x14ac:dyDescent="0.35">
      <c r="B11" s="3" t="s">
        <v>37</v>
      </c>
      <c r="C11" s="48" t="s">
        <v>27</v>
      </c>
      <c r="D11" s="49">
        <v>1</v>
      </c>
      <c r="E11" s="50"/>
      <c r="F11" s="50">
        <v>76010</v>
      </c>
      <c r="G11" s="50">
        <v>88678</v>
      </c>
      <c r="H11" s="50">
        <v>78381</v>
      </c>
      <c r="I11" s="50">
        <v>91049</v>
      </c>
      <c r="J11" s="50" t="s">
        <v>216</v>
      </c>
      <c r="K11" s="50" t="s">
        <v>216</v>
      </c>
      <c r="L11" s="50" t="s">
        <v>216</v>
      </c>
      <c r="M11" s="50" t="s">
        <v>216</v>
      </c>
      <c r="N11" s="50">
        <v>85190</v>
      </c>
      <c r="O11" s="50">
        <v>97858</v>
      </c>
    </row>
    <row r="12" spans="1:15" x14ac:dyDescent="0.35">
      <c r="B12" s="3" t="s">
        <v>37</v>
      </c>
      <c r="C12" s="51" t="s">
        <v>5</v>
      </c>
      <c r="D12" s="52">
        <v>1</v>
      </c>
      <c r="E12" s="50"/>
      <c r="F12" s="50">
        <v>80041</v>
      </c>
      <c r="G12" s="50">
        <v>92710</v>
      </c>
      <c r="H12" s="50">
        <v>81802</v>
      </c>
      <c r="I12" s="50">
        <v>94470</v>
      </c>
      <c r="J12" s="50" t="s">
        <v>216</v>
      </c>
      <c r="K12" s="50" t="s">
        <v>216</v>
      </c>
      <c r="L12" s="50" t="s">
        <v>216</v>
      </c>
      <c r="M12" s="50" t="s">
        <v>216</v>
      </c>
      <c r="N12" s="50">
        <v>88846</v>
      </c>
      <c r="O12" s="50">
        <v>101515</v>
      </c>
    </row>
    <row r="13" spans="1:15" x14ac:dyDescent="0.35">
      <c r="B13" s="3" t="s">
        <v>37</v>
      </c>
      <c r="C13" s="51" t="s">
        <v>28</v>
      </c>
      <c r="D13" s="52">
        <v>2</v>
      </c>
      <c r="E13" s="50"/>
      <c r="F13" s="50">
        <v>34327</v>
      </c>
      <c r="G13" s="50">
        <v>40661</v>
      </c>
      <c r="H13" s="50">
        <v>35163</v>
      </c>
      <c r="I13" s="50">
        <v>41497</v>
      </c>
      <c r="J13" s="50" t="s">
        <v>216</v>
      </c>
      <c r="K13" s="50" t="s">
        <v>216</v>
      </c>
      <c r="L13" s="50" t="s">
        <v>216</v>
      </c>
      <c r="M13" s="50" t="s">
        <v>216</v>
      </c>
      <c r="N13" s="50">
        <v>38725</v>
      </c>
      <c r="O13" s="50">
        <v>45059</v>
      </c>
    </row>
    <row r="14" spans="1:15" x14ac:dyDescent="0.35">
      <c r="B14" s="3"/>
      <c r="C14" s="51"/>
      <c r="D14" s="52">
        <v>1</v>
      </c>
      <c r="E14" s="50"/>
      <c r="F14" s="50">
        <v>76010</v>
      </c>
      <c r="G14" s="50">
        <v>88678</v>
      </c>
      <c r="H14" s="50">
        <v>78381</v>
      </c>
      <c r="I14" s="50">
        <v>91049</v>
      </c>
      <c r="J14" s="50" t="s">
        <v>216</v>
      </c>
      <c r="K14" s="50" t="s">
        <v>216</v>
      </c>
      <c r="L14" s="50" t="s">
        <v>216</v>
      </c>
      <c r="M14" s="50" t="s">
        <v>216</v>
      </c>
      <c r="N14" s="50">
        <v>85190</v>
      </c>
      <c r="O14" s="50">
        <v>97858</v>
      </c>
    </row>
    <row r="15" spans="1:15" x14ac:dyDescent="0.35">
      <c r="B15" s="3" t="s">
        <v>37</v>
      </c>
      <c r="C15" s="51" t="s">
        <v>29</v>
      </c>
      <c r="D15" s="52">
        <v>2</v>
      </c>
      <c r="E15" s="50"/>
      <c r="F15" s="50">
        <v>42723</v>
      </c>
      <c r="G15" s="50">
        <v>49057</v>
      </c>
      <c r="H15" s="50">
        <v>43945</v>
      </c>
      <c r="I15" s="50">
        <v>50279</v>
      </c>
      <c r="J15" s="50" t="s">
        <v>216</v>
      </c>
      <c r="K15" s="50" t="s">
        <v>216</v>
      </c>
      <c r="L15" s="50" t="s">
        <v>216</v>
      </c>
      <c r="M15" s="50" t="s">
        <v>216</v>
      </c>
      <c r="N15" s="50">
        <v>47831</v>
      </c>
      <c r="O15" s="50">
        <v>54166</v>
      </c>
    </row>
    <row r="16" spans="1:15" x14ac:dyDescent="0.35">
      <c r="B16" s="3"/>
      <c r="C16" s="51"/>
      <c r="D16" s="52">
        <v>1</v>
      </c>
      <c r="E16" s="50"/>
      <c r="F16" s="50">
        <v>76010</v>
      </c>
      <c r="G16" s="50">
        <v>88678</v>
      </c>
      <c r="H16" s="50">
        <v>78381</v>
      </c>
      <c r="I16" s="50">
        <v>91049</v>
      </c>
      <c r="J16" s="50" t="s">
        <v>216</v>
      </c>
      <c r="K16" s="50" t="s">
        <v>216</v>
      </c>
      <c r="L16" s="50" t="s">
        <v>216</v>
      </c>
      <c r="M16" s="50" t="s">
        <v>216</v>
      </c>
      <c r="N16" s="50">
        <v>85190</v>
      </c>
      <c r="O16" s="50">
        <v>97858</v>
      </c>
    </row>
    <row r="17" spans="2:15" x14ac:dyDescent="0.35">
      <c r="B17" s="3" t="s">
        <v>37</v>
      </c>
      <c r="C17" s="51" t="s">
        <v>30</v>
      </c>
      <c r="D17" s="52">
        <v>1</v>
      </c>
      <c r="E17" s="50"/>
      <c r="F17" s="50">
        <v>54984</v>
      </c>
      <c r="G17" s="50">
        <v>57366</v>
      </c>
      <c r="H17" s="50">
        <v>57611</v>
      </c>
      <c r="I17" s="50">
        <v>60154</v>
      </c>
      <c r="J17" s="50">
        <v>58811</v>
      </c>
      <c r="K17" s="50">
        <v>63217</v>
      </c>
      <c r="L17" s="50" t="s">
        <v>216</v>
      </c>
      <c r="M17" s="50" t="s">
        <v>216</v>
      </c>
      <c r="N17" s="50">
        <v>64613</v>
      </c>
      <c r="O17" s="50">
        <v>67586</v>
      </c>
    </row>
    <row r="18" spans="2:15" x14ac:dyDescent="0.35">
      <c r="B18" s="3" t="s">
        <v>37</v>
      </c>
      <c r="C18" s="51" t="s">
        <v>31</v>
      </c>
      <c r="D18" s="52">
        <v>2</v>
      </c>
      <c r="E18" s="50"/>
      <c r="F18" s="50">
        <v>31835</v>
      </c>
      <c r="G18" s="50">
        <v>34549</v>
      </c>
      <c r="H18" s="50">
        <v>33744</v>
      </c>
      <c r="I18" s="50">
        <v>36705</v>
      </c>
      <c r="J18" s="50">
        <v>36888</v>
      </c>
      <c r="K18" s="50">
        <v>39442</v>
      </c>
      <c r="L18" s="50">
        <v>39039</v>
      </c>
      <c r="M18" s="50">
        <v>41593</v>
      </c>
      <c r="N18" s="50">
        <v>37415</v>
      </c>
      <c r="O18" s="50">
        <v>40854</v>
      </c>
    </row>
    <row r="19" spans="2:15" x14ac:dyDescent="0.35">
      <c r="B19" s="3"/>
      <c r="C19" s="51"/>
      <c r="D19" s="52">
        <v>1</v>
      </c>
      <c r="E19" s="50"/>
      <c r="F19" s="50">
        <v>54984</v>
      </c>
      <c r="G19" s="50">
        <v>57366</v>
      </c>
      <c r="H19" s="50">
        <v>57611</v>
      </c>
      <c r="I19" s="50">
        <v>60154</v>
      </c>
      <c r="J19" s="50">
        <v>58811</v>
      </c>
      <c r="K19" s="50">
        <v>63217</v>
      </c>
      <c r="L19" s="50">
        <v>63114</v>
      </c>
      <c r="M19" s="50">
        <v>67520</v>
      </c>
      <c r="N19" s="50">
        <v>64613</v>
      </c>
      <c r="O19" s="50">
        <v>67586</v>
      </c>
    </row>
    <row r="20" spans="2:15" x14ac:dyDescent="0.35">
      <c r="B20" s="3" t="s">
        <v>37</v>
      </c>
      <c r="C20" s="51" t="s">
        <v>32</v>
      </c>
      <c r="D20" s="52">
        <v>3</v>
      </c>
      <c r="E20" s="50"/>
      <c r="F20" s="50">
        <v>26027</v>
      </c>
      <c r="G20" s="50">
        <v>28405</v>
      </c>
      <c r="H20" s="50">
        <v>28196</v>
      </c>
      <c r="I20" s="50">
        <v>30855</v>
      </c>
      <c r="J20" s="50">
        <v>30603</v>
      </c>
      <c r="K20" s="50">
        <v>33201</v>
      </c>
      <c r="L20" s="50">
        <v>32792</v>
      </c>
      <c r="M20" s="50">
        <v>35389</v>
      </c>
      <c r="N20" s="50">
        <v>31389</v>
      </c>
      <c r="O20" s="50">
        <v>34048</v>
      </c>
    </row>
    <row r="21" spans="2:15" x14ac:dyDescent="0.35">
      <c r="B21" s="3"/>
      <c r="C21" s="51"/>
      <c r="D21" s="52">
        <v>2</v>
      </c>
      <c r="E21" s="50"/>
      <c r="F21" s="50">
        <v>31835</v>
      </c>
      <c r="G21" s="50">
        <v>34549</v>
      </c>
      <c r="H21" s="50">
        <v>33744</v>
      </c>
      <c r="I21" s="50">
        <v>36705</v>
      </c>
      <c r="J21" s="50">
        <v>36888</v>
      </c>
      <c r="K21" s="50">
        <v>39442</v>
      </c>
      <c r="L21" s="50">
        <v>39039</v>
      </c>
      <c r="M21" s="50">
        <v>41593</v>
      </c>
      <c r="N21" s="50">
        <v>37415</v>
      </c>
      <c r="O21" s="50">
        <v>40854</v>
      </c>
    </row>
    <row r="22" spans="2:15" x14ac:dyDescent="0.35">
      <c r="B22" s="3"/>
      <c r="C22" s="51"/>
      <c r="D22" s="52">
        <v>1</v>
      </c>
      <c r="E22" s="50"/>
      <c r="F22" s="50">
        <v>54984</v>
      </c>
      <c r="G22" s="50">
        <v>57366</v>
      </c>
      <c r="H22" s="50">
        <v>57611</v>
      </c>
      <c r="I22" s="50">
        <v>60154</v>
      </c>
      <c r="J22" s="50">
        <v>58811</v>
      </c>
      <c r="K22" s="50">
        <v>63217</v>
      </c>
      <c r="L22" s="50">
        <v>63114</v>
      </c>
      <c r="M22" s="50">
        <v>67520</v>
      </c>
      <c r="N22" s="50">
        <v>64613</v>
      </c>
      <c r="O22" s="50">
        <v>67586</v>
      </c>
    </row>
    <row r="23" spans="2:15" x14ac:dyDescent="0.35">
      <c r="B23" s="3" t="s">
        <v>37</v>
      </c>
      <c r="C23" s="51" t="s">
        <v>33</v>
      </c>
      <c r="D23" s="52">
        <v>2</v>
      </c>
      <c r="E23" s="50"/>
      <c r="F23" s="50">
        <v>63291</v>
      </c>
      <c r="G23" s="50">
        <v>69356</v>
      </c>
      <c r="H23" s="50">
        <v>64955</v>
      </c>
      <c r="I23" s="50">
        <v>70796</v>
      </c>
      <c r="J23" s="50">
        <v>71966</v>
      </c>
      <c r="K23" s="50">
        <v>78040</v>
      </c>
      <c r="L23" s="50">
        <v>77083</v>
      </c>
      <c r="M23" s="50">
        <v>83157</v>
      </c>
      <c r="N23" s="50">
        <v>76339</v>
      </c>
      <c r="O23" s="50">
        <v>82925</v>
      </c>
    </row>
    <row r="24" spans="2:15" x14ac:dyDescent="0.35">
      <c r="B24" s="3"/>
      <c r="C24" s="51"/>
      <c r="D24" s="52">
        <v>1</v>
      </c>
      <c r="E24" s="50"/>
      <c r="F24" s="50">
        <v>76010</v>
      </c>
      <c r="G24" s="50">
        <v>88678</v>
      </c>
      <c r="H24" s="50">
        <v>78381</v>
      </c>
      <c r="I24" s="50">
        <v>91049</v>
      </c>
      <c r="J24" s="50">
        <v>86428</v>
      </c>
      <c r="K24" s="50">
        <v>99782</v>
      </c>
      <c r="L24" s="50">
        <v>96663</v>
      </c>
      <c r="M24" s="50">
        <v>110016</v>
      </c>
      <c r="N24" s="50">
        <v>85190</v>
      </c>
      <c r="O24" s="50">
        <v>97858</v>
      </c>
    </row>
    <row r="25" spans="2:15" x14ac:dyDescent="0.35">
      <c r="B25" s="3" t="s">
        <v>37</v>
      </c>
      <c r="C25" s="51" t="s">
        <v>34</v>
      </c>
      <c r="D25" s="52">
        <v>3</v>
      </c>
      <c r="E25" s="50"/>
      <c r="F25" s="50">
        <v>44395</v>
      </c>
      <c r="G25" s="50">
        <v>47806</v>
      </c>
      <c r="H25" s="50">
        <v>45636</v>
      </c>
      <c r="I25" s="50">
        <v>48980</v>
      </c>
      <c r="J25" s="50">
        <v>49321</v>
      </c>
      <c r="K25" s="50">
        <v>53799</v>
      </c>
      <c r="L25" s="50">
        <v>53094</v>
      </c>
      <c r="M25" s="50">
        <v>57573</v>
      </c>
      <c r="N25" s="50">
        <v>53855</v>
      </c>
      <c r="O25" s="50">
        <v>57454</v>
      </c>
    </row>
    <row r="26" spans="2:15" x14ac:dyDescent="0.35">
      <c r="B26" s="3"/>
      <c r="C26" s="51"/>
      <c r="D26" s="52">
        <v>2</v>
      </c>
      <c r="E26" s="50"/>
      <c r="F26" s="50">
        <v>63291</v>
      </c>
      <c r="G26" s="50">
        <v>69356</v>
      </c>
      <c r="H26" s="50">
        <v>64955</v>
      </c>
      <c r="I26" s="50">
        <v>70796</v>
      </c>
      <c r="J26" s="50">
        <v>71966</v>
      </c>
      <c r="K26" s="50">
        <v>78040</v>
      </c>
      <c r="L26" s="50">
        <v>77083</v>
      </c>
      <c r="M26" s="50">
        <v>83157</v>
      </c>
      <c r="N26" s="50">
        <v>76339</v>
      </c>
      <c r="O26" s="50">
        <v>82925</v>
      </c>
    </row>
    <row r="27" spans="2:15" x14ac:dyDescent="0.35">
      <c r="B27" s="3"/>
      <c r="C27" s="51"/>
      <c r="D27" s="52">
        <v>1</v>
      </c>
      <c r="E27" s="50"/>
      <c r="F27" s="50">
        <v>76010</v>
      </c>
      <c r="G27" s="50">
        <v>88678</v>
      </c>
      <c r="H27" s="50">
        <v>78381</v>
      </c>
      <c r="I27" s="50">
        <v>91049</v>
      </c>
      <c r="J27" s="50">
        <v>86428</v>
      </c>
      <c r="K27" s="50">
        <v>99782</v>
      </c>
      <c r="L27" s="50">
        <v>96663</v>
      </c>
      <c r="M27" s="50">
        <v>110016</v>
      </c>
      <c r="N27" s="50">
        <v>85190</v>
      </c>
      <c r="O27" s="50">
        <v>97858</v>
      </c>
    </row>
    <row r="28" spans="2:15" x14ac:dyDescent="0.35">
      <c r="B28" s="3" t="s">
        <v>37</v>
      </c>
      <c r="C28" s="51" t="s">
        <v>35</v>
      </c>
      <c r="D28" s="52">
        <v>4</v>
      </c>
      <c r="E28" s="50"/>
      <c r="F28" s="50">
        <v>36700</v>
      </c>
      <c r="G28" s="50">
        <v>39137</v>
      </c>
      <c r="H28" s="50">
        <v>38081</v>
      </c>
      <c r="I28" s="50">
        <v>40258</v>
      </c>
      <c r="J28" s="50">
        <v>41393</v>
      </c>
      <c r="K28" s="50">
        <v>44376</v>
      </c>
      <c r="L28" s="50">
        <v>43906</v>
      </c>
      <c r="M28" s="50">
        <v>46889</v>
      </c>
      <c r="N28" s="50">
        <v>44523</v>
      </c>
      <c r="O28" s="50">
        <v>47227</v>
      </c>
    </row>
    <row r="29" spans="2:15" x14ac:dyDescent="0.35">
      <c r="B29" s="3"/>
      <c r="C29" s="51"/>
      <c r="D29" s="52">
        <v>3</v>
      </c>
      <c r="E29" s="124"/>
      <c r="F29" s="50">
        <v>44395</v>
      </c>
      <c r="G29" s="50">
        <v>47806</v>
      </c>
      <c r="H29" s="50">
        <v>45636</v>
      </c>
      <c r="I29" s="50">
        <v>48980</v>
      </c>
      <c r="J29" s="50">
        <v>49321</v>
      </c>
      <c r="K29" s="50">
        <v>53799</v>
      </c>
      <c r="L29" s="50">
        <v>53094</v>
      </c>
      <c r="M29" s="50">
        <v>57573</v>
      </c>
      <c r="N29" s="50">
        <v>53855</v>
      </c>
      <c r="O29" s="50">
        <v>57454</v>
      </c>
    </row>
    <row r="30" spans="2:15" x14ac:dyDescent="0.35">
      <c r="B30" s="3"/>
      <c r="C30" s="51"/>
      <c r="D30" s="52">
        <v>2</v>
      </c>
      <c r="E30" s="124"/>
      <c r="F30" s="50">
        <v>63291</v>
      </c>
      <c r="G30" s="50">
        <v>69356</v>
      </c>
      <c r="H30" s="50">
        <v>64955</v>
      </c>
      <c r="I30" s="50">
        <v>70796</v>
      </c>
      <c r="J30" s="50">
        <v>71966</v>
      </c>
      <c r="K30" s="50">
        <v>78040</v>
      </c>
      <c r="L30" s="50">
        <v>77083</v>
      </c>
      <c r="M30" s="50">
        <v>83157</v>
      </c>
      <c r="N30" s="50">
        <v>76339</v>
      </c>
      <c r="O30" s="50">
        <v>82925</v>
      </c>
    </row>
    <row r="31" spans="2:15" x14ac:dyDescent="0.35">
      <c r="B31" s="3"/>
      <c r="C31" s="51"/>
      <c r="D31" s="52">
        <v>1</v>
      </c>
      <c r="E31" s="124"/>
      <c r="F31" s="50">
        <v>76010</v>
      </c>
      <c r="G31" s="50">
        <v>88678</v>
      </c>
      <c r="H31" s="50">
        <v>78381</v>
      </c>
      <c r="I31" s="50">
        <v>91049</v>
      </c>
      <c r="J31" s="50">
        <v>86428</v>
      </c>
      <c r="K31" s="50">
        <v>99782</v>
      </c>
      <c r="L31" s="50">
        <v>96663</v>
      </c>
      <c r="M31" s="50">
        <v>110016</v>
      </c>
      <c r="N31" s="50">
        <v>85190</v>
      </c>
      <c r="O31" s="50">
        <v>97858</v>
      </c>
    </row>
    <row r="32" spans="2:15" x14ac:dyDescent="0.35">
      <c r="B32" s="3" t="s">
        <v>37</v>
      </c>
      <c r="C32" s="51" t="s">
        <v>36</v>
      </c>
      <c r="D32" s="52">
        <v>5</v>
      </c>
      <c r="E32" s="124"/>
      <c r="F32" s="50">
        <v>30606</v>
      </c>
      <c r="G32" s="50">
        <v>32209</v>
      </c>
      <c r="H32" s="50">
        <v>31857</v>
      </c>
      <c r="I32" s="50">
        <v>34364</v>
      </c>
      <c r="J32" s="50">
        <v>35199</v>
      </c>
      <c r="K32" s="50">
        <v>36369</v>
      </c>
      <c r="L32" s="50">
        <v>36185</v>
      </c>
      <c r="M32" s="50">
        <v>37354</v>
      </c>
      <c r="N32" s="50">
        <v>37238</v>
      </c>
      <c r="O32" s="50">
        <v>39365</v>
      </c>
    </row>
    <row r="33" spans="2:16" x14ac:dyDescent="0.35">
      <c r="B33" s="3"/>
      <c r="C33" s="51"/>
      <c r="D33" s="52">
        <v>4</v>
      </c>
      <c r="E33" s="124"/>
      <c r="F33" s="50">
        <v>36700</v>
      </c>
      <c r="G33" s="50">
        <v>39137</v>
      </c>
      <c r="H33" s="50">
        <v>38081</v>
      </c>
      <c r="I33" s="50">
        <v>40258</v>
      </c>
      <c r="J33" s="50">
        <v>41393</v>
      </c>
      <c r="K33" s="50">
        <v>44376</v>
      </c>
      <c r="L33" s="50">
        <v>43906</v>
      </c>
      <c r="M33" s="50">
        <v>46889</v>
      </c>
      <c r="N33" s="50">
        <v>44523</v>
      </c>
      <c r="O33" s="50">
        <v>47227</v>
      </c>
    </row>
    <row r="34" spans="2:16" x14ac:dyDescent="0.35">
      <c r="B34" s="3"/>
      <c r="C34" s="51"/>
      <c r="D34" s="52">
        <v>3</v>
      </c>
      <c r="E34" s="50"/>
      <c r="F34" s="50">
        <v>44395</v>
      </c>
      <c r="G34" s="50">
        <v>47806</v>
      </c>
      <c r="H34" s="50">
        <v>45636</v>
      </c>
      <c r="I34" s="50">
        <v>48980</v>
      </c>
      <c r="J34" s="50">
        <v>49321</v>
      </c>
      <c r="K34" s="50">
        <v>53799</v>
      </c>
      <c r="L34" s="50">
        <v>53094</v>
      </c>
      <c r="M34" s="50">
        <v>57573</v>
      </c>
      <c r="N34" s="50">
        <v>53855</v>
      </c>
      <c r="O34" s="50">
        <v>57454</v>
      </c>
    </row>
    <row r="35" spans="2:16" x14ac:dyDescent="0.35">
      <c r="B35" s="3"/>
      <c r="C35" s="51"/>
      <c r="D35" s="52">
        <v>2</v>
      </c>
      <c r="E35" s="50"/>
      <c r="F35" s="50">
        <v>63291</v>
      </c>
      <c r="G35" s="50">
        <v>69356</v>
      </c>
      <c r="H35" s="50">
        <v>64955</v>
      </c>
      <c r="I35" s="50">
        <v>70796</v>
      </c>
      <c r="J35" s="50">
        <v>71966</v>
      </c>
      <c r="K35" s="50">
        <v>78040</v>
      </c>
      <c r="L35" s="50">
        <v>77083</v>
      </c>
      <c r="M35" s="50">
        <v>83157</v>
      </c>
      <c r="N35" s="50">
        <v>76339</v>
      </c>
      <c r="O35" s="50">
        <v>82925</v>
      </c>
    </row>
    <row r="36" spans="2:16" x14ac:dyDescent="0.35">
      <c r="B36" s="3"/>
      <c r="C36" s="55"/>
      <c r="D36" s="54">
        <v>1</v>
      </c>
      <c r="E36" s="55"/>
      <c r="F36" s="55">
        <v>76010</v>
      </c>
      <c r="G36" s="55">
        <v>88678</v>
      </c>
      <c r="H36" s="55">
        <v>78381</v>
      </c>
      <c r="I36" s="55">
        <v>91049</v>
      </c>
      <c r="J36" s="55">
        <v>86428</v>
      </c>
      <c r="K36" s="55">
        <v>99782</v>
      </c>
      <c r="L36" s="55">
        <v>96663</v>
      </c>
      <c r="M36" s="55">
        <v>110016</v>
      </c>
      <c r="N36" s="55">
        <v>85190</v>
      </c>
      <c r="O36" s="55">
        <v>97858</v>
      </c>
    </row>
    <row r="37" spans="2:16" x14ac:dyDescent="0.35">
      <c r="B37" s="3"/>
      <c r="C37" s="18"/>
      <c r="D37" s="4"/>
      <c r="E37" s="109"/>
      <c r="F37" s="109"/>
      <c r="G37" s="109"/>
      <c r="H37" s="109"/>
      <c r="I37" s="109"/>
      <c r="J37" s="109"/>
      <c r="K37" s="109"/>
      <c r="L37" s="109"/>
      <c r="M37" s="109"/>
      <c r="N37" s="109"/>
      <c r="O37" s="109"/>
      <c r="P37" s="109"/>
    </row>
    <row r="38" spans="2:16" x14ac:dyDescent="0.35">
      <c r="B38" s="3"/>
      <c r="C38" s="56"/>
      <c r="D38" s="4"/>
      <c r="E38" s="11" t="s">
        <v>218</v>
      </c>
      <c r="F38" s="11"/>
      <c r="G38" s="11"/>
      <c r="H38" s="11"/>
      <c r="I38" s="11"/>
      <c r="J38" s="11"/>
      <c r="K38" s="11"/>
      <c r="L38" s="11"/>
      <c r="M38" s="11"/>
      <c r="N38" s="11"/>
      <c r="O38" s="11"/>
    </row>
    <row r="39" spans="2:16" ht="36.5" x14ac:dyDescent="0.35">
      <c r="B39" s="3"/>
      <c r="C39" s="45" t="s">
        <v>20</v>
      </c>
      <c r="D39" s="165" t="s">
        <v>21</v>
      </c>
      <c r="E39" s="10"/>
      <c r="F39" s="104" t="s">
        <v>23</v>
      </c>
      <c r="G39" s="104" t="s">
        <v>23</v>
      </c>
      <c r="H39" s="104" t="s">
        <v>24</v>
      </c>
      <c r="I39" s="104" t="s">
        <v>24</v>
      </c>
      <c r="J39" s="104" t="s">
        <v>25</v>
      </c>
      <c r="K39" s="104" t="s">
        <v>25</v>
      </c>
      <c r="L39" s="104" t="s">
        <v>172</v>
      </c>
      <c r="M39" s="104" t="s">
        <v>172</v>
      </c>
      <c r="N39" s="104" t="s">
        <v>10</v>
      </c>
      <c r="O39" s="104" t="s">
        <v>10</v>
      </c>
    </row>
    <row r="40" spans="2:16" x14ac:dyDescent="0.35">
      <c r="B40" s="3"/>
      <c r="C40" s="46"/>
      <c r="D40" s="166"/>
      <c r="E40" s="47"/>
      <c r="F40" s="110" t="s">
        <v>26</v>
      </c>
      <c r="G40" s="111" t="s">
        <v>12</v>
      </c>
      <c r="H40" s="110" t="s">
        <v>26</v>
      </c>
      <c r="I40" s="111" t="s">
        <v>12</v>
      </c>
      <c r="J40" s="110" t="s">
        <v>26</v>
      </c>
      <c r="K40" s="111" t="s">
        <v>12</v>
      </c>
      <c r="L40" s="110" t="s">
        <v>26</v>
      </c>
      <c r="M40" s="111" t="s">
        <v>12</v>
      </c>
      <c r="N40" s="110" t="s">
        <v>26</v>
      </c>
      <c r="O40" s="111" t="s">
        <v>12</v>
      </c>
    </row>
    <row r="41" spans="2:16" x14ac:dyDescent="0.35">
      <c r="B41" s="3" t="s">
        <v>37</v>
      </c>
      <c r="C41" s="48" t="s">
        <v>27</v>
      </c>
      <c r="D41" s="49">
        <v>1</v>
      </c>
      <c r="E41" s="50"/>
      <c r="F41" s="50">
        <v>77545</v>
      </c>
      <c r="G41" s="50">
        <v>90469</v>
      </c>
      <c r="H41" s="50">
        <v>79934</v>
      </c>
      <c r="I41" s="50">
        <v>92858</v>
      </c>
      <c r="J41" s="50" t="s">
        <v>216</v>
      </c>
      <c r="K41" s="50" t="s">
        <v>216</v>
      </c>
      <c r="L41" s="50" t="s">
        <v>216</v>
      </c>
      <c r="M41" s="50" t="s">
        <v>216</v>
      </c>
      <c r="N41" s="50">
        <v>86759</v>
      </c>
      <c r="O41" s="50">
        <v>99683</v>
      </c>
    </row>
    <row r="42" spans="2:16" x14ac:dyDescent="0.35">
      <c r="B42" s="3" t="s">
        <v>37</v>
      </c>
      <c r="C42" s="51" t="s">
        <v>5</v>
      </c>
      <c r="D42" s="52">
        <v>1</v>
      </c>
      <c r="E42" s="50"/>
      <c r="F42" s="50">
        <v>81770</v>
      </c>
      <c r="G42" s="50">
        <v>94695</v>
      </c>
      <c r="H42" s="50">
        <v>83569</v>
      </c>
      <c r="I42" s="50">
        <v>96493</v>
      </c>
      <c r="J42" s="50" t="s">
        <v>216</v>
      </c>
      <c r="K42" s="50" t="s">
        <v>216</v>
      </c>
      <c r="L42" s="50" t="s">
        <v>216</v>
      </c>
      <c r="M42" s="50" t="s">
        <v>216</v>
      </c>
      <c r="N42" s="50">
        <v>90634</v>
      </c>
      <c r="O42" s="50">
        <v>103559</v>
      </c>
    </row>
    <row r="43" spans="2:16" x14ac:dyDescent="0.35">
      <c r="B43" s="3" t="s">
        <v>37</v>
      </c>
      <c r="C43" s="51" t="s">
        <v>28</v>
      </c>
      <c r="D43" s="52">
        <v>2</v>
      </c>
      <c r="E43" s="50"/>
      <c r="F43" s="50">
        <v>35201</v>
      </c>
      <c r="G43" s="50">
        <v>41663</v>
      </c>
      <c r="H43" s="50">
        <v>36061</v>
      </c>
      <c r="I43" s="50">
        <v>42523</v>
      </c>
      <c r="J43" s="50" t="s">
        <v>216</v>
      </c>
      <c r="K43" s="50" t="s">
        <v>216</v>
      </c>
      <c r="L43" s="50" t="s">
        <v>216</v>
      </c>
      <c r="M43" s="50" t="s">
        <v>216</v>
      </c>
      <c r="N43" s="50">
        <v>39634</v>
      </c>
      <c r="O43" s="50">
        <v>46096</v>
      </c>
    </row>
    <row r="44" spans="2:16" x14ac:dyDescent="0.35">
      <c r="B44" s="3" t="s">
        <v>37</v>
      </c>
      <c r="C44" s="51"/>
      <c r="D44" s="52">
        <v>1</v>
      </c>
      <c r="E44" s="50"/>
      <c r="F44" s="50">
        <v>77545</v>
      </c>
      <c r="G44" s="50">
        <v>90469</v>
      </c>
      <c r="H44" s="50">
        <v>79934</v>
      </c>
      <c r="I44" s="50">
        <v>92858</v>
      </c>
      <c r="J44" s="50" t="s">
        <v>216</v>
      </c>
      <c r="K44" s="50" t="s">
        <v>216</v>
      </c>
      <c r="L44" s="50" t="s">
        <v>216</v>
      </c>
      <c r="M44" s="50" t="s">
        <v>216</v>
      </c>
      <c r="N44" s="50">
        <v>86759</v>
      </c>
      <c r="O44" s="50">
        <v>99683</v>
      </c>
    </row>
    <row r="45" spans="2:16" x14ac:dyDescent="0.35">
      <c r="B45" s="3" t="s">
        <v>37</v>
      </c>
      <c r="C45" s="51" t="s">
        <v>29</v>
      </c>
      <c r="D45" s="52">
        <v>2</v>
      </c>
      <c r="E45" s="50"/>
      <c r="F45" s="50">
        <v>43763</v>
      </c>
      <c r="G45" s="50">
        <v>50224</v>
      </c>
      <c r="H45" s="50">
        <v>44995</v>
      </c>
      <c r="I45" s="50">
        <v>51456</v>
      </c>
      <c r="J45" s="50" t="s">
        <v>216</v>
      </c>
      <c r="K45" s="50" t="s">
        <v>216</v>
      </c>
      <c r="L45" s="50" t="s">
        <v>216</v>
      </c>
      <c r="M45" s="50" t="s">
        <v>216</v>
      </c>
      <c r="N45" s="50">
        <v>48900</v>
      </c>
      <c r="O45" s="50">
        <v>55362</v>
      </c>
    </row>
    <row r="46" spans="2:16" x14ac:dyDescent="0.35">
      <c r="B46" s="3" t="s">
        <v>37</v>
      </c>
      <c r="C46" s="51"/>
      <c r="D46" s="52">
        <v>1</v>
      </c>
      <c r="E46" s="50"/>
      <c r="F46" s="50">
        <v>77545</v>
      </c>
      <c r="G46" s="50">
        <v>90469</v>
      </c>
      <c r="H46" s="50">
        <v>79934</v>
      </c>
      <c r="I46" s="50">
        <v>92858</v>
      </c>
      <c r="J46" s="50" t="s">
        <v>216</v>
      </c>
      <c r="K46" s="50" t="s">
        <v>216</v>
      </c>
      <c r="L46" s="50" t="s">
        <v>216</v>
      </c>
      <c r="M46" s="50" t="s">
        <v>216</v>
      </c>
      <c r="N46" s="50">
        <v>86759</v>
      </c>
      <c r="O46" s="50">
        <v>99683</v>
      </c>
    </row>
    <row r="47" spans="2:16" x14ac:dyDescent="0.35">
      <c r="B47" s="3" t="s">
        <v>37</v>
      </c>
      <c r="C47" s="51" t="s">
        <v>30</v>
      </c>
      <c r="D47" s="52">
        <v>1</v>
      </c>
      <c r="E47" s="50"/>
      <c r="F47" s="50">
        <v>59697</v>
      </c>
      <c r="G47" s="50">
        <v>62364</v>
      </c>
      <c r="H47" s="50">
        <v>62325</v>
      </c>
      <c r="I47" s="50">
        <v>65152</v>
      </c>
      <c r="J47" s="50">
        <v>63633</v>
      </c>
      <c r="K47" s="50">
        <v>68343</v>
      </c>
      <c r="L47" s="50" t="s">
        <v>216</v>
      </c>
      <c r="M47" s="50" t="s">
        <v>216</v>
      </c>
      <c r="N47" s="50">
        <v>69400</v>
      </c>
      <c r="O47" s="50">
        <v>72669</v>
      </c>
    </row>
    <row r="48" spans="2:16" x14ac:dyDescent="0.35">
      <c r="B48" s="3" t="s">
        <v>37</v>
      </c>
      <c r="C48" s="51" t="s">
        <v>31</v>
      </c>
      <c r="D48" s="52">
        <v>2</v>
      </c>
      <c r="E48" s="50"/>
      <c r="F48" s="50">
        <v>34498</v>
      </c>
      <c r="G48" s="50">
        <v>37356</v>
      </c>
      <c r="H48" s="50">
        <v>36406</v>
      </c>
      <c r="I48" s="50">
        <v>39512</v>
      </c>
      <c r="J48" s="50">
        <v>39624</v>
      </c>
      <c r="K48" s="50">
        <v>42334</v>
      </c>
      <c r="L48" s="50">
        <v>41775</v>
      </c>
      <c r="M48" s="50">
        <v>44486</v>
      </c>
      <c r="N48" s="50">
        <v>40126</v>
      </c>
      <c r="O48" s="50">
        <v>43717</v>
      </c>
    </row>
    <row r="49" spans="2:15" x14ac:dyDescent="0.35">
      <c r="B49" s="3" t="s">
        <v>37</v>
      </c>
      <c r="C49" s="51"/>
      <c r="D49" s="52">
        <v>1</v>
      </c>
      <c r="E49" s="50"/>
      <c r="F49" s="50">
        <v>59697</v>
      </c>
      <c r="G49" s="50">
        <v>62364</v>
      </c>
      <c r="H49" s="50">
        <v>62325</v>
      </c>
      <c r="I49" s="50">
        <v>65152</v>
      </c>
      <c r="J49" s="50">
        <v>63633</v>
      </c>
      <c r="K49" s="50">
        <v>68343</v>
      </c>
      <c r="L49" s="50">
        <v>67936</v>
      </c>
      <c r="M49" s="50">
        <v>72646</v>
      </c>
      <c r="N49" s="50">
        <v>69400</v>
      </c>
      <c r="O49" s="50">
        <v>72669</v>
      </c>
    </row>
    <row r="50" spans="2:15" x14ac:dyDescent="0.35">
      <c r="B50" s="3" t="s">
        <v>37</v>
      </c>
      <c r="C50" s="51" t="s">
        <v>32</v>
      </c>
      <c r="D50" s="52">
        <v>3</v>
      </c>
      <c r="E50" s="50"/>
      <c r="F50" s="50">
        <v>28004</v>
      </c>
      <c r="G50" s="50">
        <v>30480</v>
      </c>
      <c r="H50" s="50">
        <v>30171</v>
      </c>
      <c r="I50" s="50">
        <v>32929</v>
      </c>
      <c r="J50" s="50">
        <v>32642</v>
      </c>
      <c r="K50" s="50">
        <v>35345</v>
      </c>
      <c r="L50" s="50">
        <v>34830</v>
      </c>
      <c r="M50" s="50">
        <v>37533</v>
      </c>
      <c r="N50" s="50">
        <v>33407</v>
      </c>
      <c r="O50" s="50">
        <v>36170</v>
      </c>
    </row>
    <row r="51" spans="2:15" x14ac:dyDescent="0.35">
      <c r="B51" s="3" t="s">
        <v>37</v>
      </c>
      <c r="C51" s="51"/>
      <c r="D51" s="52">
        <v>2</v>
      </c>
      <c r="E51" s="50"/>
      <c r="F51" s="50">
        <v>34498</v>
      </c>
      <c r="G51" s="50">
        <v>37356</v>
      </c>
      <c r="H51" s="50">
        <v>36406</v>
      </c>
      <c r="I51" s="50">
        <v>39512</v>
      </c>
      <c r="J51" s="50">
        <v>39624</v>
      </c>
      <c r="K51" s="50">
        <v>42334</v>
      </c>
      <c r="L51" s="50">
        <v>41775</v>
      </c>
      <c r="M51" s="50">
        <v>44486</v>
      </c>
      <c r="N51" s="50">
        <v>40126</v>
      </c>
      <c r="O51" s="50">
        <v>43717</v>
      </c>
    </row>
    <row r="52" spans="2:15" x14ac:dyDescent="0.35">
      <c r="B52" s="3"/>
      <c r="C52" s="51"/>
      <c r="D52" s="52">
        <v>1</v>
      </c>
      <c r="E52" s="50"/>
      <c r="F52" s="50">
        <v>59697</v>
      </c>
      <c r="G52" s="50">
        <v>62364</v>
      </c>
      <c r="H52" s="50">
        <v>62325</v>
      </c>
      <c r="I52" s="50">
        <v>65152</v>
      </c>
      <c r="J52" s="50">
        <v>63633</v>
      </c>
      <c r="K52" s="50">
        <v>68343</v>
      </c>
      <c r="L52" s="50">
        <v>67936</v>
      </c>
      <c r="M52" s="50">
        <v>72646</v>
      </c>
      <c r="N52" s="50">
        <v>69400</v>
      </c>
      <c r="O52" s="50">
        <v>72669</v>
      </c>
    </row>
    <row r="53" spans="2:15" x14ac:dyDescent="0.35">
      <c r="B53" s="3"/>
      <c r="C53" s="51" t="s">
        <v>33</v>
      </c>
      <c r="D53" s="52">
        <v>2</v>
      </c>
      <c r="E53" s="50"/>
      <c r="F53" s="50">
        <v>66905</v>
      </c>
      <c r="G53" s="50">
        <v>73215</v>
      </c>
      <c r="H53" s="50">
        <v>68569</v>
      </c>
      <c r="I53" s="50">
        <v>74655</v>
      </c>
      <c r="J53" s="50">
        <v>75722</v>
      </c>
      <c r="K53" s="50">
        <v>82059</v>
      </c>
      <c r="L53" s="50">
        <v>80840</v>
      </c>
      <c r="M53" s="50">
        <v>87177</v>
      </c>
      <c r="N53" s="50">
        <v>80048</v>
      </c>
      <c r="O53" s="50">
        <v>86890</v>
      </c>
    </row>
    <row r="54" spans="2:15" x14ac:dyDescent="0.35">
      <c r="B54" s="3"/>
      <c r="C54" s="51"/>
      <c r="D54" s="52">
        <v>1</v>
      </c>
      <c r="E54" s="50"/>
      <c r="F54" s="50">
        <v>77545</v>
      </c>
      <c r="G54" s="50">
        <v>90469</v>
      </c>
      <c r="H54" s="50">
        <v>79934</v>
      </c>
      <c r="I54" s="50">
        <v>92858</v>
      </c>
      <c r="J54" s="50">
        <v>87764</v>
      </c>
      <c r="K54" s="50">
        <v>101397</v>
      </c>
      <c r="L54" s="50">
        <v>97999</v>
      </c>
      <c r="M54" s="50">
        <v>111632</v>
      </c>
      <c r="N54" s="50">
        <v>86759</v>
      </c>
      <c r="O54" s="50">
        <v>99683</v>
      </c>
    </row>
    <row r="55" spans="2:15" x14ac:dyDescent="0.35">
      <c r="B55" s="3"/>
      <c r="C55" s="51" t="s">
        <v>34</v>
      </c>
      <c r="D55" s="52">
        <v>3</v>
      </c>
      <c r="E55" s="50"/>
      <c r="F55" s="50">
        <v>47012</v>
      </c>
      <c r="G55" s="50">
        <v>50589</v>
      </c>
      <c r="H55" s="50">
        <v>48253</v>
      </c>
      <c r="I55" s="50">
        <v>51763</v>
      </c>
      <c r="J55" s="50">
        <v>52047</v>
      </c>
      <c r="K55" s="50">
        <v>56704</v>
      </c>
      <c r="L55" s="50">
        <v>55820</v>
      </c>
      <c r="M55" s="50">
        <v>60478</v>
      </c>
      <c r="N55" s="50">
        <v>56544</v>
      </c>
      <c r="O55" s="50">
        <v>60319</v>
      </c>
    </row>
    <row r="56" spans="2:15" x14ac:dyDescent="0.35">
      <c r="B56" s="3"/>
      <c r="C56" s="51"/>
      <c r="D56" s="52">
        <v>2</v>
      </c>
      <c r="E56" s="50"/>
      <c r="F56" s="50">
        <v>66905</v>
      </c>
      <c r="G56" s="50">
        <v>73215</v>
      </c>
      <c r="H56" s="50">
        <v>68569</v>
      </c>
      <c r="I56" s="50">
        <v>74655</v>
      </c>
      <c r="J56" s="50">
        <v>75722</v>
      </c>
      <c r="K56" s="50">
        <v>82059</v>
      </c>
      <c r="L56" s="50">
        <v>80840</v>
      </c>
      <c r="M56" s="50">
        <v>87177</v>
      </c>
      <c r="N56" s="50">
        <v>80048</v>
      </c>
      <c r="O56" s="50">
        <v>86890</v>
      </c>
    </row>
    <row r="57" spans="2:15" x14ac:dyDescent="0.35">
      <c r="B57" s="3"/>
      <c r="C57" s="51"/>
      <c r="D57" s="52">
        <v>1</v>
      </c>
      <c r="E57" s="50"/>
      <c r="F57" s="50">
        <v>77545</v>
      </c>
      <c r="G57" s="50">
        <v>90469</v>
      </c>
      <c r="H57" s="50">
        <v>79934</v>
      </c>
      <c r="I57" s="50">
        <v>92858</v>
      </c>
      <c r="J57" s="50">
        <v>87764</v>
      </c>
      <c r="K57" s="50">
        <v>101397</v>
      </c>
      <c r="L57" s="50">
        <v>97999</v>
      </c>
      <c r="M57" s="50">
        <v>111632</v>
      </c>
      <c r="N57" s="50">
        <v>86759</v>
      </c>
      <c r="O57" s="50">
        <v>99683</v>
      </c>
    </row>
    <row r="58" spans="2:15" x14ac:dyDescent="0.35">
      <c r="B58" s="3"/>
      <c r="C58" s="51" t="s">
        <v>35</v>
      </c>
      <c r="D58" s="52">
        <v>4</v>
      </c>
      <c r="E58" s="50"/>
      <c r="F58" s="50">
        <v>38829</v>
      </c>
      <c r="G58" s="50">
        <v>41330</v>
      </c>
      <c r="H58" s="50">
        <v>40210</v>
      </c>
      <c r="I58" s="50">
        <v>42451</v>
      </c>
      <c r="J58" s="50">
        <v>43615</v>
      </c>
      <c r="K58" s="50">
        <v>46667</v>
      </c>
      <c r="L58" s="50">
        <v>46127</v>
      </c>
      <c r="M58" s="50">
        <v>49179</v>
      </c>
      <c r="N58" s="50">
        <v>46714</v>
      </c>
      <c r="O58" s="50">
        <v>49486</v>
      </c>
    </row>
    <row r="59" spans="2:15" x14ac:dyDescent="0.35">
      <c r="B59" s="3"/>
      <c r="C59" s="51"/>
      <c r="D59" s="52">
        <v>3</v>
      </c>
      <c r="E59" s="124"/>
      <c r="F59" s="50">
        <v>47012</v>
      </c>
      <c r="G59" s="50">
        <v>50589</v>
      </c>
      <c r="H59" s="50">
        <v>48253</v>
      </c>
      <c r="I59" s="50">
        <v>51763</v>
      </c>
      <c r="J59" s="50">
        <v>52047</v>
      </c>
      <c r="K59" s="50">
        <v>56704</v>
      </c>
      <c r="L59" s="50">
        <v>55820</v>
      </c>
      <c r="M59" s="50">
        <v>60478</v>
      </c>
      <c r="N59" s="50">
        <v>56544</v>
      </c>
      <c r="O59" s="50">
        <v>60319</v>
      </c>
    </row>
    <row r="60" spans="2:15" x14ac:dyDescent="0.35">
      <c r="B60" s="3"/>
      <c r="C60" s="51"/>
      <c r="D60" s="52">
        <v>2</v>
      </c>
      <c r="E60" s="124"/>
      <c r="F60" s="50">
        <v>66905</v>
      </c>
      <c r="G60" s="50">
        <v>73215</v>
      </c>
      <c r="H60" s="50">
        <v>68569</v>
      </c>
      <c r="I60" s="50">
        <v>74655</v>
      </c>
      <c r="J60" s="50">
        <v>75722</v>
      </c>
      <c r="K60" s="50">
        <v>82059</v>
      </c>
      <c r="L60" s="50">
        <v>80840</v>
      </c>
      <c r="M60" s="50">
        <v>87177</v>
      </c>
      <c r="N60" s="50">
        <v>80048</v>
      </c>
      <c r="O60" s="50">
        <v>86890</v>
      </c>
    </row>
    <row r="61" spans="2:15" x14ac:dyDescent="0.35">
      <c r="B61" s="3"/>
      <c r="C61" s="51"/>
      <c r="D61" s="52">
        <v>1</v>
      </c>
      <c r="E61" s="124"/>
      <c r="F61" s="50">
        <v>77545</v>
      </c>
      <c r="G61" s="50">
        <v>90469</v>
      </c>
      <c r="H61" s="50">
        <v>79934</v>
      </c>
      <c r="I61" s="50">
        <v>92858</v>
      </c>
      <c r="J61" s="50">
        <v>87764</v>
      </c>
      <c r="K61" s="50">
        <v>101397</v>
      </c>
      <c r="L61" s="50">
        <v>97999</v>
      </c>
      <c r="M61" s="50">
        <v>111632</v>
      </c>
      <c r="N61" s="50">
        <v>86759</v>
      </c>
      <c r="O61" s="50">
        <v>99683</v>
      </c>
    </row>
    <row r="62" spans="2:15" x14ac:dyDescent="0.35">
      <c r="B62" s="3"/>
      <c r="C62" s="51" t="s">
        <v>36</v>
      </c>
      <c r="D62" s="52">
        <v>5</v>
      </c>
      <c r="E62" s="124"/>
      <c r="F62" s="50">
        <v>32359</v>
      </c>
      <c r="G62" s="50">
        <v>34015</v>
      </c>
      <c r="H62" s="50">
        <v>33611</v>
      </c>
      <c r="I62" s="50">
        <v>36169</v>
      </c>
      <c r="J62" s="50">
        <v>37032</v>
      </c>
      <c r="K62" s="50">
        <v>38255</v>
      </c>
      <c r="L62" s="50">
        <v>38017</v>
      </c>
      <c r="M62" s="50">
        <v>39241</v>
      </c>
      <c r="N62" s="50">
        <v>39044</v>
      </c>
      <c r="O62" s="50">
        <v>41225</v>
      </c>
    </row>
    <row r="63" spans="2:15" x14ac:dyDescent="0.35">
      <c r="B63" s="3"/>
      <c r="C63" s="51"/>
      <c r="D63" s="52">
        <v>4</v>
      </c>
      <c r="E63" s="124"/>
      <c r="F63" s="50">
        <v>38829</v>
      </c>
      <c r="G63" s="50">
        <v>41330</v>
      </c>
      <c r="H63" s="50">
        <v>40210</v>
      </c>
      <c r="I63" s="50">
        <v>42451</v>
      </c>
      <c r="J63" s="50">
        <v>43615</v>
      </c>
      <c r="K63" s="50">
        <v>46667</v>
      </c>
      <c r="L63" s="50">
        <v>46127</v>
      </c>
      <c r="M63" s="50">
        <v>49179</v>
      </c>
      <c r="N63" s="50">
        <v>46714</v>
      </c>
      <c r="O63" s="50">
        <v>49486</v>
      </c>
    </row>
    <row r="64" spans="2:15" x14ac:dyDescent="0.35">
      <c r="B64" s="3"/>
      <c r="C64" s="51"/>
      <c r="D64" s="52">
        <v>3</v>
      </c>
      <c r="E64" s="50"/>
      <c r="F64" s="50">
        <v>47012</v>
      </c>
      <c r="G64" s="50">
        <v>50589</v>
      </c>
      <c r="H64" s="50">
        <v>48253</v>
      </c>
      <c r="I64" s="50">
        <v>51763</v>
      </c>
      <c r="J64" s="50">
        <v>52047</v>
      </c>
      <c r="K64" s="50">
        <v>56704</v>
      </c>
      <c r="L64" s="50">
        <v>55820</v>
      </c>
      <c r="M64" s="50">
        <v>60478</v>
      </c>
      <c r="N64" s="50">
        <v>56544</v>
      </c>
      <c r="O64" s="50">
        <v>60319</v>
      </c>
    </row>
    <row r="65" spans="2:15" x14ac:dyDescent="0.35">
      <c r="B65" s="3"/>
      <c r="C65" s="51"/>
      <c r="D65" s="52">
        <v>2</v>
      </c>
      <c r="E65" s="50"/>
      <c r="F65" s="50">
        <v>66905</v>
      </c>
      <c r="G65" s="50">
        <v>73215</v>
      </c>
      <c r="H65" s="50">
        <v>68569</v>
      </c>
      <c r="I65" s="50">
        <v>74655</v>
      </c>
      <c r="J65" s="50">
        <v>75722</v>
      </c>
      <c r="K65" s="50">
        <v>82059</v>
      </c>
      <c r="L65" s="50">
        <v>80840</v>
      </c>
      <c r="M65" s="50">
        <v>87177</v>
      </c>
      <c r="N65" s="50">
        <v>80048</v>
      </c>
      <c r="O65" s="50">
        <v>86890</v>
      </c>
    </row>
    <row r="66" spans="2:15" x14ac:dyDescent="0.35">
      <c r="B66" s="3"/>
      <c r="C66" s="55"/>
      <c r="D66" s="54">
        <v>1</v>
      </c>
      <c r="E66" s="55"/>
      <c r="F66" s="55">
        <v>77545</v>
      </c>
      <c r="G66" s="55">
        <v>90469</v>
      </c>
      <c r="H66" s="55">
        <v>79934</v>
      </c>
      <c r="I66" s="55">
        <v>92858</v>
      </c>
      <c r="J66" s="55">
        <v>87764</v>
      </c>
      <c r="K66" s="55">
        <v>101397</v>
      </c>
      <c r="L66" s="55">
        <v>97999</v>
      </c>
      <c r="M66" s="55">
        <v>111632</v>
      </c>
      <c r="N66" s="55">
        <v>86759</v>
      </c>
      <c r="O66" s="55">
        <v>99683</v>
      </c>
    </row>
    <row r="67" spans="2:15" x14ac:dyDescent="0.35">
      <c r="B67" s="3"/>
      <c r="C67" s="18"/>
      <c r="D67" s="4"/>
      <c r="E67" s="109"/>
      <c r="F67" s="109"/>
      <c r="G67" s="109"/>
      <c r="H67" s="109"/>
      <c r="I67" s="109"/>
      <c r="J67" s="109"/>
      <c r="K67" s="109"/>
      <c r="L67" s="109"/>
      <c r="M67" s="109"/>
      <c r="N67" s="109"/>
      <c r="O67" s="109"/>
    </row>
    <row r="68" spans="2:15" x14ac:dyDescent="0.35">
      <c r="B68" s="3"/>
      <c r="C68" s="56"/>
      <c r="D68" s="4"/>
      <c r="E68" s="11" t="s">
        <v>219</v>
      </c>
      <c r="F68" s="11"/>
      <c r="G68" s="11"/>
      <c r="H68" s="11"/>
      <c r="I68" s="11"/>
      <c r="J68" s="11"/>
      <c r="K68" s="11"/>
      <c r="L68" s="11"/>
      <c r="M68" s="11"/>
      <c r="N68" s="11"/>
      <c r="O68" s="11"/>
    </row>
    <row r="69" spans="2:15" ht="36.5" x14ac:dyDescent="0.35">
      <c r="B69" s="3"/>
      <c r="C69" s="45" t="s">
        <v>20</v>
      </c>
      <c r="D69" s="165" t="s">
        <v>21</v>
      </c>
      <c r="E69" s="65"/>
      <c r="F69" s="104" t="s">
        <v>23</v>
      </c>
      <c r="G69" s="104" t="s">
        <v>23</v>
      </c>
      <c r="H69" s="104" t="s">
        <v>24</v>
      </c>
      <c r="I69" s="104" t="s">
        <v>24</v>
      </c>
      <c r="J69" s="104" t="s">
        <v>25</v>
      </c>
      <c r="K69" s="104" t="s">
        <v>25</v>
      </c>
      <c r="L69" s="104" t="s">
        <v>172</v>
      </c>
      <c r="M69" s="104" t="s">
        <v>172</v>
      </c>
      <c r="N69" s="104" t="s">
        <v>10</v>
      </c>
      <c r="O69" s="104" t="s">
        <v>10</v>
      </c>
    </row>
    <row r="70" spans="2:15" x14ac:dyDescent="0.35">
      <c r="B70" s="3"/>
      <c r="C70" s="46"/>
      <c r="D70" s="166"/>
      <c r="E70" s="47"/>
      <c r="F70" s="105" t="s">
        <v>26</v>
      </c>
      <c r="G70" s="106" t="s">
        <v>12</v>
      </c>
      <c r="H70" s="105" t="s">
        <v>26</v>
      </c>
      <c r="I70" s="106" t="s">
        <v>12</v>
      </c>
      <c r="J70" s="105" t="s">
        <v>26</v>
      </c>
      <c r="K70" s="106" t="s">
        <v>12</v>
      </c>
      <c r="L70" s="105" t="s">
        <v>26</v>
      </c>
      <c r="M70" s="106" t="s">
        <v>12</v>
      </c>
      <c r="N70" s="105" t="s">
        <v>26</v>
      </c>
      <c r="O70" s="106" t="s">
        <v>12</v>
      </c>
    </row>
    <row r="71" spans="2:15" x14ac:dyDescent="0.35">
      <c r="B71" s="3" t="s">
        <v>37</v>
      </c>
      <c r="C71" s="48" t="s">
        <v>27</v>
      </c>
      <c r="D71" s="49">
        <v>1</v>
      </c>
      <c r="E71" s="50"/>
      <c r="F71" s="50">
        <v>81662</v>
      </c>
      <c r="G71" s="50">
        <v>95273</v>
      </c>
      <c r="H71" s="50">
        <v>84264</v>
      </c>
      <c r="I71" s="50">
        <v>97874</v>
      </c>
      <c r="J71" s="50" t="s">
        <v>216</v>
      </c>
      <c r="K71" s="50" t="s">
        <v>216</v>
      </c>
      <c r="L71" s="50" t="s">
        <v>216</v>
      </c>
      <c r="M71" s="50" t="s">
        <v>216</v>
      </c>
      <c r="N71" s="50">
        <v>91754</v>
      </c>
      <c r="O71" s="50">
        <v>105364</v>
      </c>
    </row>
    <row r="72" spans="2:15" x14ac:dyDescent="0.35">
      <c r="B72" s="3" t="s">
        <v>37</v>
      </c>
      <c r="C72" s="51" t="s">
        <v>5</v>
      </c>
      <c r="D72" s="52">
        <v>1</v>
      </c>
      <c r="E72" s="50"/>
      <c r="F72" s="50">
        <v>86044</v>
      </c>
      <c r="G72" s="50">
        <v>99655</v>
      </c>
      <c r="H72" s="50">
        <v>87970</v>
      </c>
      <c r="I72" s="50">
        <v>101580</v>
      </c>
      <c r="J72" s="50" t="s">
        <v>216</v>
      </c>
      <c r="K72" s="50" t="s">
        <v>216</v>
      </c>
      <c r="L72" s="50" t="s">
        <v>216</v>
      </c>
      <c r="M72" s="50" t="s">
        <v>216</v>
      </c>
      <c r="N72" s="50">
        <v>95719</v>
      </c>
      <c r="O72" s="50">
        <v>109329</v>
      </c>
    </row>
    <row r="73" spans="2:15" x14ac:dyDescent="0.35">
      <c r="B73" s="3" t="s">
        <v>37</v>
      </c>
      <c r="C73" s="51" t="s">
        <v>28</v>
      </c>
      <c r="D73" s="52">
        <v>2</v>
      </c>
      <c r="E73" s="50"/>
      <c r="F73" s="50">
        <v>37337</v>
      </c>
      <c r="G73" s="50">
        <v>44143</v>
      </c>
      <c r="H73" s="50">
        <v>38251</v>
      </c>
      <c r="I73" s="50">
        <v>45057</v>
      </c>
      <c r="J73" s="50" t="s">
        <v>216</v>
      </c>
      <c r="K73" s="50" t="s">
        <v>216</v>
      </c>
      <c r="L73" s="50" t="s">
        <v>216</v>
      </c>
      <c r="M73" s="50" t="s">
        <v>216</v>
      </c>
      <c r="N73" s="50">
        <v>42169</v>
      </c>
      <c r="O73" s="50">
        <v>48975</v>
      </c>
    </row>
    <row r="74" spans="2:15" x14ac:dyDescent="0.35">
      <c r="B74" s="3" t="s">
        <v>37</v>
      </c>
      <c r="C74" s="51"/>
      <c r="D74" s="52">
        <v>1</v>
      </c>
      <c r="E74" s="50"/>
      <c r="F74" s="50">
        <v>81662</v>
      </c>
      <c r="G74" s="50">
        <v>95273</v>
      </c>
      <c r="H74" s="50">
        <v>84264</v>
      </c>
      <c r="I74" s="50">
        <v>97874</v>
      </c>
      <c r="J74" s="50" t="s">
        <v>216</v>
      </c>
      <c r="K74" s="50" t="s">
        <v>216</v>
      </c>
      <c r="L74" s="50" t="s">
        <v>216</v>
      </c>
      <c r="M74" s="50" t="s">
        <v>216</v>
      </c>
      <c r="N74" s="50">
        <v>91754</v>
      </c>
      <c r="O74" s="50">
        <v>105364</v>
      </c>
    </row>
    <row r="75" spans="2:15" x14ac:dyDescent="0.35">
      <c r="B75" s="3" t="s">
        <v>37</v>
      </c>
      <c r="C75" s="51" t="s">
        <v>29</v>
      </c>
      <c r="D75" s="52">
        <v>2</v>
      </c>
      <c r="E75" s="50"/>
      <c r="F75" s="50">
        <v>46039</v>
      </c>
      <c r="G75" s="50">
        <v>52844</v>
      </c>
      <c r="H75" s="50">
        <v>47380</v>
      </c>
      <c r="I75" s="50">
        <v>54186</v>
      </c>
      <c r="J75" s="50" t="s">
        <v>216</v>
      </c>
      <c r="K75" s="50" t="s">
        <v>216</v>
      </c>
      <c r="L75" s="50" t="s">
        <v>216</v>
      </c>
      <c r="M75" s="50" t="s">
        <v>216</v>
      </c>
      <c r="N75" s="50">
        <v>51656</v>
      </c>
      <c r="O75" s="50">
        <v>58460</v>
      </c>
    </row>
    <row r="76" spans="2:15" x14ac:dyDescent="0.35">
      <c r="B76" s="3" t="s">
        <v>37</v>
      </c>
      <c r="C76" s="51"/>
      <c r="D76" s="52">
        <v>1</v>
      </c>
      <c r="E76" s="50"/>
      <c r="F76" s="50">
        <v>81662</v>
      </c>
      <c r="G76" s="50">
        <v>95273</v>
      </c>
      <c r="H76" s="50">
        <v>84264</v>
      </c>
      <c r="I76" s="50">
        <v>97874</v>
      </c>
      <c r="J76" s="50" t="s">
        <v>216</v>
      </c>
      <c r="K76" s="50" t="s">
        <v>216</v>
      </c>
      <c r="L76" s="50" t="s">
        <v>216</v>
      </c>
      <c r="M76" s="50" t="s">
        <v>216</v>
      </c>
      <c r="N76" s="50">
        <v>91754</v>
      </c>
      <c r="O76" s="50">
        <v>105364</v>
      </c>
    </row>
    <row r="77" spans="2:15" x14ac:dyDescent="0.35">
      <c r="B77" s="3" t="s">
        <v>37</v>
      </c>
      <c r="C77" s="51" t="s">
        <v>30</v>
      </c>
      <c r="D77" s="52">
        <v>1</v>
      </c>
      <c r="E77" s="50"/>
      <c r="F77" s="50">
        <v>58034</v>
      </c>
      <c r="G77" s="50">
        <v>60604</v>
      </c>
      <c r="H77" s="50">
        <v>60924</v>
      </c>
      <c r="I77" s="50">
        <v>63670</v>
      </c>
      <c r="J77" s="50">
        <v>62399</v>
      </c>
      <c r="K77" s="50">
        <v>67204</v>
      </c>
      <c r="L77" s="50" t="s">
        <v>216</v>
      </c>
      <c r="M77" s="50" t="s">
        <v>216</v>
      </c>
      <c r="N77" s="50">
        <v>68627</v>
      </c>
      <c r="O77" s="50">
        <v>71845</v>
      </c>
    </row>
    <row r="78" spans="2:15" x14ac:dyDescent="0.35">
      <c r="B78" s="3" t="s">
        <v>37</v>
      </c>
      <c r="C78" s="51" t="s">
        <v>31</v>
      </c>
      <c r="D78" s="52">
        <v>2</v>
      </c>
      <c r="E78" s="50"/>
      <c r="F78" s="50">
        <v>33637</v>
      </c>
      <c r="G78" s="50">
        <v>36584</v>
      </c>
      <c r="H78" s="50">
        <v>35737</v>
      </c>
      <c r="I78" s="50">
        <v>38957</v>
      </c>
      <c r="J78" s="50">
        <v>39195</v>
      </c>
      <c r="K78" s="50">
        <v>41967</v>
      </c>
      <c r="L78" s="50">
        <v>41531</v>
      </c>
      <c r="M78" s="50">
        <v>44303</v>
      </c>
      <c r="N78" s="50">
        <v>39774</v>
      </c>
      <c r="O78" s="50">
        <v>43519</v>
      </c>
    </row>
    <row r="79" spans="2:15" x14ac:dyDescent="0.35">
      <c r="B79" s="3" t="s">
        <v>37</v>
      </c>
      <c r="C79" s="51"/>
      <c r="D79" s="52">
        <v>1</v>
      </c>
      <c r="E79" s="50"/>
      <c r="F79" s="50">
        <v>58034</v>
      </c>
      <c r="G79" s="50">
        <v>60604</v>
      </c>
      <c r="H79" s="50">
        <v>60924</v>
      </c>
      <c r="I79" s="50">
        <v>63670</v>
      </c>
      <c r="J79" s="50">
        <v>62399</v>
      </c>
      <c r="K79" s="50">
        <v>67204</v>
      </c>
      <c r="L79" s="50">
        <v>67071</v>
      </c>
      <c r="M79" s="50">
        <v>71876</v>
      </c>
      <c r="N79" s="50">
        <v>68627</v>
      </c>
      <c r="O79" s="50">
        <v>71845</v>
      </c>
    </row>
    <row r="80" spans="2:15" x14ac:dyDescent="0.35">
      <c r="B80" s="3" t="s">
        <v>37</v>
      </c>
      <c r="C80" s="51" t="s">
        <v>32</v>
      </c>
      <c r="D80" s="52">
        <v>3</v>
      </c>
      <c r="E80" s="50"/>
      <c r="F80" s="50">
        <v>27565</v>
      </c>
      <c r="G80" s="50">
        <v>30142</v>
      </c>
      <c r="H80" s="50">
        <v>29950</v>
      </c>
      <c r="I80" s="50">
        <v>32837</v>
      </c>
      <c r="J80" s="50">
        <v>32599</v>
      </c>
      <c r="K80" s="50">
        <v>35418</v>
      </c>
      <c r="L80" s="50">
        <v>34974</v>
      </c>
      <c r="M80" s="50">
        <v>37793</v>
      </c>
      <c r="N80" s="50">
        <v>33462</v>
      </c>
      <c r="O80" s="50">
        <v>36350</v>
      </c>
    </row>
    <row r="81" spans="2:15" x14ac:dyDescent="0.35">
      <c r="B81" s="3" t="s">
        <v>37</v>
      </c>
      <c r="C81" s="51"/>
      <c r="D81" s="52">
        <v>2</v>
      </c>
      <c r="E81" s="50"/>
      <c r="F81" s="50">
        <v>33637</v>
      </c>
      <c r="G81" s="50">
        <v>36584</v>
      </c>
      <c r="H81" s="50">
        <v>35737</v>
      </c>
      <c r="I81" s="50">
        <v>38957</v>
      </c>
      <c r="J81" s="50">
        <v>39195</v>
      </c>
      <c r="K81" s="50">
        <v>41967</v>
      </c>
      <c r="L81" s="50">
        <v>41531</v>
      </c>
      <c r="M81" s="50">
        <v>44303</v>
      </c>
      <c r="N81" s="50">
        <v>39774</v>
      </c>
      <c r="O81" s="50">
        <v>43519</v>
      </c>
    </row>
    <row r="82" spans="2:15" x14ac:dyDescent="0.35">
      <c r="B82" s="3"/>
      <c r="C82" s="51"/>
      <c r="D82" s="52">
        <v>1</v>
      </c>
      <c r="E82" s="50"/>
      <c r="F82" s="50">
        <v>58034</v>
      </c>
      <c r="G82" s="50">
        <v>60604</v>
      </c>
      <c r="H82" s="50">
        <v>60924</v>
      </c>
      <c r="I82" s="50">
        <v>63670</v>
      </c>
      <c r="J82" s="50">
        <v>62399</v>
      </c>
      <c r="K82" s="50">
        <v>67204</v>
      </c>
      <c r="L82" s="50">
        <v>67071</v>
      </c>
      <c r="M82" s="50">
        <v>71876</v>
      </c>
      <c r="N82" s="50">
        <v>68627</v>
      </c>
      <c r="O82" s="50">
        <v>71845</v>
      </c>
    </row>
    <row r="83" spans="2:15" x14ac:dyDescent="0.35">
      <c r="B83" s="3"/>
      <c r="C83" s="51" t="s">
        <v>33</v>
      </c>
      <c r="D83" s="52">
        <v>2</v>
      </c>
      <c r="E83" s="50"/>
      <c r="F83" s="50">
        <v>66958</v>
      </c>
      <c r="G83" s="50">
        <v>73551</v>
      </c>
      <c r="H83" s="50">
        <v>68718</v>
      </c>
      <c r="I83" s="50">
        <v>75064</v>
      </c>
      <c r="J83" s="50">
        <v>76499</v>
      </c>
      <c r="K83" s="50">
        <v>83103</v>
      </c>
      <c r="L83" s="50">
        <v>82063</v>
      </c>
      <c r="M83" s="50">
        <v>88666</v>
      </c>
      <c r="N83" s="50">
        <v>81232</v>
      </c>
      <c r="O83" s="50">
        <v>88398</v>
      </c>
    </row>
    <row r="84" spans="2:15" x14ac:dyDescent="0.35">
      <c r="B84" s="3"/>
      <c r="C84" s="51"/>
      <c r="D84" s="52">
        <v>1</v>
      </c>
      <c r="E84" s="50"/>
      <c r="F84" s="50">
        <v>81662</v>
      </c>
      <c r="G84" s="50">
        <v>95273</v>
      </c>
      <c r="H84" s="50">
        <v>84264</v>
      </c>
      <c r="I84" s="50">
        <v>97874</v>
      </c>
      <c r="J84" s="50">
        <v>93299</v>
      </c>
      <c r="K84" s="50">
        <v>107646</v>
      </c>
      <c r="L84" s="50">
        <v>104425</v>
      </c>
      <c r="M84" s="50">
        <v>118772</v>
      </c>
      <c r="N84" s="50">
        <v>91754</v>
      </c>
      <c r="O84" s="50">
        <v>105364</v>
      </c>
    </row>
    <row r="85" spans="2:15" x14ac:dyDescent="0.35">
      <c r="B85" s="3"/>
      <c r="C85" s="51" t="s">
        <v>34</v>
      </c>
      <c r="D85" s="52">
        <v>3</v>
      </c>
      <c r="E85" s="50"/>
      <c r="F85" s="50">
        <v>47161</v>
      </c>
      <c r="G85" s="50">
        <v>50822</v>
      </c>
      <c r="H85" s="50">
        <v>48454</v>
      </c>
      <c r="I85" s="50">
        <v>52078</v>
      </c>
      <c r="J85" s="50">
        <v>52580</v>
      </c>
      <c r="K85" s="50">
        <v>57415</v>
      </c>
      <c r="L85" s="50">
        <v>56654</v>
      </c>
      <c r="M85" s="50">
        <v>61489</v>
      </c>
      <c r="N85" s="50">
        <v>57489</v>
      </c>
      <c r="O85" s="50">
        <v>61394</v>
      </c>
    </row>
    <row r="86" spans="2:15" x14ac:dyDescent="0.35">
      <c r="B86" s="3"/>
      <c r="C86" s="51"/>
      <c r="D86" s="52">
        <v>2</v>
      </c>
      <c r="E86" s="50"/>
      <c r="F86" s="50">
        <v>66958</v>
      </c>
      <c r="G86" s="50">
        <v>73551</v>
      </c>
      <c r="H86" s="50">
        <v>68718</v>
      </c>
      <c r="I86" s="50">
        <v>75064</v>
      </c>
      <c r="J86" s="50">
        <v>76499</v>
      </c>
      <c r="K86" s="50">
        <v>83103</v>
      </c>
      <c r="L86" s="50">
        <v>82063</v>
      </c>
      <c r="M86" s="50">
        <v>88666</v>
      </c>
      <c r="N86" s="50">
        <v>81232</v>
      </c>
      <c r="O86" s="50">
        <v>88398</v>
      </c>
    </row>
    <row r="87" spans="2:15" x14ac:dyDescent="0.35">
      <c r="B87" s="3"/>
      <c r="C87" s="51"/>
      <c r="D87" s="52">
        <v>1</v>
      </c>
      <c r="E87" s="50"/>
      <c r="F87" s="50">
        <v>81662</v>
      </c>
      <c r="G87" s="50">
        <v>95273</v>
      </c>
      <c r="H87" s="50">
        <v>84264</v>
      </c>
      <c r="I87" s="50">
        <v>97874</v>
      </c>
      <c r="J87" s="50">
        <v>93299</v>
      </c>
      <c r="K87" s="50">
        <v>107646</v>
      </c>
      <c r="L87" s="50">
        <v>104425</v>
      </c>
      <c r="M87" s="50">
        <v>118772</v>
      </c>
      <c r="N87" s="50">
        <v>91754</v>
      </c>
      <c r="O87" s="50">
        <v>105364</v>
      </c>
    </row>
    <row r="88" spans="2:15" x14ac:dyDescent="0.35">
      <c r="B88" s="3"/>
      <c r="C88" s="51" t="s">
        <v>35</v>
      </c>
      <c r="D88" s="52">
        <v>4</v>
      </c>
      <c r="E88" s="50"/>
      <c r="F88" s="50">
        <v>39125</v>
      </c>
      <c r="G88" s="50">
        <v>41743</v>
      </c>
      <c r="H88" s="50">
        <v>40574</v>
      </c>
      <c r="I88" s="50">
        <v>42929</v>
      </c>
      <c r="J88" s="50">
        <v>44286</v>
      </c>
      <c r="K88" s="50">
        <v>47506</v>
      </c>
      <c r="L88" s="50">
        <v>46999</v>
      </c>
      <c r="M88" s="50">
        <v>50219</v>
      </c>
      <c r="N88" s="50">
        <v>47656</v>
      </c>
      <c r="O88" s="50">
        <v>50591</v>
      </c>
    </row>
    <row r="89" spans="2:15" x14ac:dyDescent="0.35">
      <c r="B89" s="3"/>
      <c r="C89" s="51"/>
      <c r="D89" s="52">
        <v>3</v>
      </c>
      <c r="E89" s="124"/>
      <c r="F89" s="50">
        <v>47161</v>
      </c>
      <c r="G89" s="50">
        <v>50822</v>
      </c>
      <c r="H89" s="50">
        <v>48454</v>
      </c>
      <c r="I89" s="50">
        <v>52078</v>
      </c>
      <c r="J89" s="50">
        <v>52580</v>
      </c>
      <c r="K89" s="50">
        <v>57415</v>
      </c>
      <c r="L89" s="50">
        <v>56654</v>
      </c>
      <c r="M89" s="50">
        <v>61489</v>
      </c>
      <c r="N89" s="50">
        <v>57489</v>
      </c>
      <c r="O89" s="50">
        <v>61394</v>
      </c>
    </row>
    <row r="90" spans="2:15" x14ac:dyDescent="0.35">
      <c r="B90" s="3"/>
      <c r="C90" s="51"/>
      <c r="D90" s="52">
        <v>2</v>
      </c>
      <c r="E90" s="124"/>
      <c r="F90" s="50">
        <v>66958</v>
      </c>
      <c r="G90" s="50">
        <v>73551</v>
      </c>
      <c r="H90" s="50">
        <v>68718</v>
      </c>
      <c r="I90" s="50">
        <v>75064</v>
      </c>
      <c r="J90" s="50">
        <v>76499</v>
      </c>
      <c r="K90" s="50">
        <v>83103</v>
      </c>
      <c r="L90" s="50">
        <v>82063</v>
      </c>
      <c r="M90" s="50">
        <v>88666</v>
      </c>
      <c r="N90" s="50">
        <v>81232</v>
      </c>
      <c r="O90" s="50">
        <v>88398</v>
      </c>
    </row>
    <row r="91" spans="2:15" x14ac:dyDescent="0.35">
      <c r="B91" s="3"/>
      <c r="C91" s="51"/>
      <c r="D91" s="52">
        <v>1</v>
      </c>
      <c r="E91" s="124"/>
      <c r="F91" s="50">
        <v>81662</v>
      </c>
      <c r="G91" s="50">
        <v>95273</v>
      </c>
      <c r="H91" s="50">
        <v>84264</v>
      </c>
      <c r="I91" s="50">
        <v>97874</v>
      </c>
      <c r="J91" s="50">
        <v>93299</v>
      </c>
      <c r="K91" s="50">
        <v>107646</v>
      </c>
      <c r="L91" s="50">
        <v>104425</v>
      </c>
      <c r="M91" s="50">
        <v>118772</v>
      </c>
      <c r="N91" s="50">
        <v>91754</v>
      </c>
      <c r="O91" s="50">
        <v>105364</v>
      </c>
    </row>
    <row r="92" spans="2:15" x14ac:dyDescent="0.35">
      <c r="B92" s="3"/>
      <c r="C92" s="51" t="s">
        <v>36</v>
      </c>
      <c r="D92" s="52">
        <v>5</v>
      </c>
      <c r="E92" s="124"/>
      <c r="F92" s="50">
        <v>32733</v>
      </c>
      <c r="G92" s="50">
        <v>34466</v>
      </c>
      <c r="H92" s="50">
        <v>34073</v>
      </c>
      <c r="I92" s="50">
        <v>36778</v>
      </c>
      <c r="J92" s="50">
        <v>37787</v>
      </c>
      <c r="K92" s="50">
        <v>39042</v>
      </c>
      <c r="L92" s="50">
        <v>38844</v>
      </c>
      <c r="M92" s="50">
        <v>40099</v>
      </c>
      <c r="N92" s="50">
        <v>39992</v>
      </c>
      <c r="O92" s="50">
        <v>42279</v>
      </c>
    </row>
    <row r="93" spans="2:15" x14ac:dyDescent="0.35">
      <c r="B93" s="3"/>
      <c r="C93" s="51"/>
      <c r="D93" s="52">
        <v>4</v>
      </c>
      <c r="E93" s="124"/>
      <c r="F93" s="50">
        <v>39125</v>
      </c>
      <c r="G93" s="50">
        <v>41743</v>
      </c>
      <c r="H93" s="50">
        <v>40574</v>
      </c>
      <c r="I93" s="50">
        <v>42929</v>
      </c>
      <c r="J93" s="50">
        <v>44286</v>
      </c>
      <c r="K93" s="50">
        <v>47506</v>
      </c>
      <c r="L93" s="50">
        <v>46999</v>
      </c>
      <c r="M93" s="50">
        <v>50219</v>
      </c>
      <c r="N93" s="50">
        <v>47656</v>
      </c>
      <c r="O93" s="50">
        <v>50591</v>
      </c>
    </row>
    <row r="94" spans="2:15" x14ac:dyDescent="0.35">
      <c r="B94" s="3"/>
      <c r="C94" s="51"/>
      <c r="D94" s="52">
        <v>3</v>
      </c>
      <c r="E94" s="50"/>
      <c r="F94" s="50">
        <v>47161</v>
      </c>
      <c r="G94" s="50">
        <v>50822</v>
      </c>
      <c r="H94" s="50">
        <v>48454</v>
      </c>
      <c r="I94" s="50">
        <v>52078</v>
      </c>
      <c r="J94" s="50">
        <v>52580</v>
      </c>
      <c r="K94" s="50">
        <v>57415</v>
      </c>
      <c r="L94" s="50">
        <v>56654</v>
      </c>
      <c r="M94" s="50">
        <v>61489</v>
      </c>
      <c r="N94" s="50">
        <v>57489</v>
      </c>
      <c r="O94" s="50">
        <v>61394</v>
      </c>
    </row>
    <row r="95" spans="2:15" x14ac:dyDescent="0.35">
      <c r="B95" s="3"/>
      <c r="C95" s="51"/>
      <c r="D95" s="52">
        <v>2</v>
      </c>
      <c r="E95" s="50"/>
      <c r="F95" s="50">
        <v>66958</v>
      </c>
      <c r="G95" s="50">
        <v>73551</v>
      </c>
      <c r="H95" s="50">
        <v>68718</v>
      </c>
      <c r="I95" s="50">
        <v>75064</v>
      </c>
      <c r="J95" s="50">
        <v>76499</v>
      </c>
      <c r="K95" s="50">
        <v>83103</v>
      </c>
      <c r="L95" s="50">
        <v>82063</v>
      </c>
      <c r="M95" s="50">
        <v>88666</v>
      </c>
      <c r="N95" s="50">
        <v>81232</v>
      </c>
      <c r="O95" s="50">
        <v>88398</v>
      </c>
    </row>
    <row r="96" spans="2:15" x14ac:dyDescent="0.35">
      <c r="B96" s="3"/>
      <c r="C96" s="55"/>
      <c r="D96" s="54">
        <v>1</v>
      </c>
      <c r="E96" s="55"/>
      <c r="F96" s="55">
        <v>81662</v>
      </c>
      <c r="G96" s="55">
        <v>95273</v>
      </c>
      <c r="H96" s="55">
        <v>84264</v>
      </c>
      <c r="I96" s="55">
        <v>97874</v>
      </c>
      <c r="J96" s="55">
        <v>93299</v>
      </c>
      <c r="K96" s="55">
        <v>107646</v>
      </c>
      <c r="L96" s="55">
        <v>104425</v>
      </c>
      <c r="M96" s="55">
        <v>118772</v>
      </c>
      <c r="N96" s="55">
        <v>91754</v>
      </c>
      <c r="O96" s="55">
        <v>105364</v>
      </c>
    </row>
    <row r="97" spans="2:15" x14ac:dyDescent="0.35">
      <c r="B97" s="3"/>
      <c r="C97" s="18"/>
      <c r="D97" s="4"/>
      <c r="E97" s="109"/>
      <c r="F97" s="109"/>
      <c r="G97" s="109"/>
      <c r="H97" s="109"/>
      <c r="I97" s="109"/>
      <c r="J97" s="109"/>
      <c r="K97" s="109"/>
      <c r="L97" s="109"/>
      <c r="M97" s="109"/>
      <c r="N97" s="109"/>
      <c r="O97" s="109"/>
    </row>
    <row r="98" spans="2:15" x14ac:dyDescent="0.35">
      <c r="B98" s="3"/>
      <c r="C98" s="56"/>
      <c r="D98" s="4"/>
      <c r="E98" s="11" t="s">
        <v>220</v>
      </c>
      <c r="F98" s="11"/>
      <c r="G98" s="11"/>
      <c r="H98" s="11"/>
      <c r="I98" s="11"/>
      <c r="J98" s="11"/>
      <c r="K98" s="11"/>
      <c r="L98" s="11"/>
      <c r="M98" s="11"/>
      <c r="N98" s="11"/>
      <c r="O98" s="11"/>
    </row>
    <row r="99" spans="2:15" ht="36.5" x14ac:dyDescent="0.35">
      <c r="B99" s="3"/>
      <c r="C99" s="45" t="s">
        <v>20</v>
      </c>
      <c r="D99" s="165" t="s">
        <v>21</v>
      </c>
      <c r="E99" s="10"/>
      <c r="F99" s="104" t="s">
        <v>23</v>
      </c>
      <c r="G99" s="104" t="s">
        <v>23</v>
      </c>
      <c r="H99" s="104" t="s">
        <v>24</v>
      </c>
      <c r="I99" s="104" t="s">
        <v>24</v>
      </c>
      <c r="J99" s="104" t="s">
        <v>25</v>
      </c>
      <c r="K99" s="104" t="s">
        <v>25</v>
      </c>
      <c r="L99" s="104" t="s">
        <v>172</v>
      </c>
      <c r="M99" s="104" t="s">
        <v>172</v>
      </c>
      <c r="N99" s="104" t="s">
        <v>10</v>
      </c>
      <c r="O99" s="104" t="s">
        <v>10</v>
      </c>
    </row>
    <row r="100" spans="2:15" x14ac:dyDescent="0.35">
      <c r="B100" s="3"/>
      <c r="C100" s="46"/>
      <c r="D100" s="166"/>
      <c r="E100" s="47"/>
      <c r="F100" s="110" t="s">
        <v>26</v>
      </c>
      <c r="G100" s="111" t="s">
        <v>12</v>
      </c>
      <c r="H100" s="110" t="s">
        <v>26</v>
      </c>
      <c r="I100" s="111" t="s">
        <v>12</v>
      </c>
      <c r="J100" s="110" t="s">
        <v>26</v>
      </c>
      <c r="K100" s="111" t="s">
        <v>12</v>
      </c>
      <c r="L100" s="110" t="s">
        <v>26</v>
      </c>
      <c r="M100" s="111" t="s">
        <v>12</v>
      </c>
      <c r="N100" s="110" t="s">
        <v>26</v>
      </c>
      <c r="O100" s="111" t="s">
        <v>12</v>
      </c>
    </row>
    <row r="101" spans="2:15" x14ac:dyDescent="0.35">
      <c r="B101" s="3" t="s">
        <v>37</v>
      </c>
      <c r="C101" s="48" t="s">
        <v>27</v>
      </c>
      <c r="D101" s="49">
        <v>1</v>
      </c>
      <c r="E101" s="50"/>
      <c r="F101" s="50">
        <v>83257</v>
      </c>
      <c r="G101" s="50">
        <v>97133</v>
      </c>
      <c r="H101" s="50">
        <v>85880</v>
      </c>
      <c r="I101" s="50">
        <v>99756</v>
      </c>
      <c r="J101" s="50" t="s">
        <v>216</v>
      </c>
      <c r="K101" s="50" t="s">
        <v>216</v>
      </c>
      <c r="L101" s="50" t="s">
        <v>216</v>
      </c>
      <c r="M101" s="50" t="s">
        <v>216</v>
      </c>
      <c r="N101" s="50">
        <v>93388</v>
      </c>
      <c r="O101" s="50">
        <v>107264</v>
      </c>
    </row>
    <row r="102" spans="2:15" x14ac:dyDescent="0.35">
      <c r="B102" s="3" t="s">
        <v>37</v>
      </c>
      <c r="C102" s="51" t="s">
        <v>5</v>
      </c>
      <c r="D102" s="52">
        <v>1</v>
      </c>
      <c r="E102" s="50"/>
      <c r="F102" s="50">
        <v>87854</v>
      </c>
      <c r="G102" s="50">
        <v>101730</v>
      </c>
      <c r="H102" s="50">
        <v>89822</v>
      </c>
      <c r="I102" s="50">
        <v>103698</v>
      </c>
      <c r="J102" s="50" t="s">
        <v>216</v>
      </c>
      <c r="K102" s="50" t="s">
        <v>216</v>
      </c>
      <c r="L102" s="50" t="s">
        <v>216</v>
      </c>
      <c r="M102" s="50" t="s">
        <v>216</v>
      </c>
      <c r="N102" s="50">
        <v>97594</v>
      </c>
      <c r="O102" s="50">
        <v>111470</v>
      </c>
    </row>
    <row r="103" spans="2:15" x14ac:dyDescent="0.35">
      <c r="B103" s="3" t="s">
        <v>37</v>
      </c>
      <c r="C103" s="51" t="s">
        <v>28</v>
      </c>
      <c r="D103" s="52">
        <v>2</v>
      </c>
      <c r="E103" s="50"/>
      <c r="F103" s="50">
        <v>38253</v>
      </c>
      <c r="G103" s="50">
        <v>45191</v>
      </c>
      <c r="H103" s="50">
        <v>39194</v>
      </c>
      <c r="I103" s="50">
        <v>46132</v>
      </c>
      <c r="J103" s="50" t="s">
        <v>216</v>
      </c>
      <c r="K103" s="50" t="s">
        <v>216</v>
      </c>
      <c r="L103" s="50" t="s">
        <v>216</v>
      </c>
      <c r="M103" s="50" t="s">
        <v>216</v>
      </c>
      <c r="N103" s="50">
        <v>43124</v>
      </c>
      <c r="O103" s="50">
        <v>50062</v>
      </c>
    </row>
    <row r="104" spans="2:15" x14ac:dyDescent="0.35">
      <c r="B104" s="3" t="s">
        <v>37</v>
      </c>
      <c r="C104" s="51"/>
      <c r="D104" s="52">
        <v>1</v>
      </c>
      <c r="E104" s="50"/>
      <c r="F104" s="50">
        <v>83257</v>
      </c>
      <c r="G104" s="50">
        <v>97133</v>
      </c>
      <c r="H104" s="50">
        <v>85880</v>
      </c>
      <c r="I104" s="50">
        <v>99756</v>
      </c>
      <c r="J104" s="50" t="s">
        <v>216</v>
      </c>
      <c r="K104" s="50" t="s">
        <v>216</v>
      </c>
      <c r="L104" s="50" t="s">
        <v>216</v>
      </c>
      <c r="M104" s="50" t="s">
        <v>216</v>
      </c>
      <c r="N104" s="50">
        <v>93388</v>
      </c>
      <c r="O104" s="50">
        <v>107264</v>
      </c>
    </row>
    <row r="105" spans="2:15" x14ac:dyDescent="0.35">
      <c r="B105" s="3" t="s">
        <v>37</v>
      </c>
      <c r="C105" s="51" t="s">
        <v>29</v>
      </c>
      <c r="D105" s="52">
        <v>2</v>
      </c>
      <c r="E105" s="50"/>
      <c r="F105" s="50">
        <v>47136</v>
      </c>
      <c r="G105" s="50">
        <v>54074</v>
      </c>
      <c r="H105" s="50">
        <v>48489</v>
      </c>
      <c r="I105" s="50">
        <v>55427</v>
      </c>
      <c r="J105" s="50" t="s">
        <v>216</v>
      </c>
      <c r="K105" s="50" t="s">
        <v>216</v>
      </c>
      <c r="L105" s="50" t="s">
        <v>216</v>
      </c>
      <c r="M105" s="50" t="s">
        <v>216</v>
      </c>
      <c r="N105" s="50">
        <v>52785</v>
      </c>
      <c r="O105" s="50">
        <v>59723</v>
      </c>
    </row>
    <row r="106" spans="2:15" x14ac:dyDescent="0.35">
      <c r="B106" s="3" t="s">
        <v>37</v>
      </c>
      <c r="C106" s="51"/>
      <c r="D106" s="52">
        <v>1</v>
      </c>
      <c r="E106" s="50"/>
      <c r="F106" s="50">
        <v>83257</v>
      </c>
      <c r="G106" s="50">
        <v>97133</v>
      </c>
      <c r="H106" s="50">
        <v>85880</v>
      </c>
      <c r="I106" s="50">
        <v>99756</v>
      </c>
      <c r="J106" s="50" t="s">
        <v>216</v>
      </c>
      <c r="K106" s="50" t="s">
        <v>216</v>
      </c>
      <c r="L106" s="50" t="s">
        <v>216</v>
      </c>
      <c r="M106" s="50" t="s">
        <v>216</v>
      </c>
      <c r="N106" s="50">
        <v>93388</v>
      </c>
      <c r="O106" s="50">
        <v>107264</v>
      </c>
    </row>
    <row r="107" spans="2:15" x14ac:dyDescent="0.35">
      <c r="B107" s="3" t="s">
        <v>37</v>
      </c>
      <c r="C107" s="51" t="s">
        <v>30</v>
      </c>
      <c r="D107" s="52">
        <v>1</v>
      </c>
      <c r="E107" s="50"/>
      <c r="F107" s="50">
        <v>62897</v>
      </c>
      <c r="G107" s="50">
        <v>65779</v>
      </c>
      <c r="H107" s="50">
        <v>65787</v>
      </c>
      <c r="I107" s="50">
        <v>68845</v>
      </c>
      <c r="J107" s="50">
        <v>67381</v>
      </c>
      <c r="K107" s="50">
        <v>72521</v>
      </c>
      <c r="L107" s="50" t="s">
        <v>216</v>
      </c>
      <c r="M107" s="50" t="s">
        <v>216</v>
      </c>
      <c r="N107" s="50">
        <v>73569</v>
      </c>
      <c r="O107" s="50">
        <v>77114</v>
      </c>
    </row>
    <row r="108" spans="2:15" x14ac:dyDescent="0.35">
      <c r="B108" s="3" t="s">
        <v>37</v>
      </c>
      <c r="C108" s="51" t="s">
        <v>31</v>
      </c>
      <c r="D108" s="52">
        <v>2</v>
      </c>
      <c r="E108" s="50"/>
      <c r="F108" s="50">
        <v>36401</v>
      </c>
      <c r="G108" s="50">
        <v>39508</v>
      </c>
      <c r="H108" s="50">
        <v>38500</v>
      </c>
      <c r="I108" s="50">
        <v>41880</v>
      </c>
      <c r="J108" s="50">
        <v>42040</v>
      </c>
      <c r="K108" s="50">
        <v>44983</v>
      </c>
      <c r="L108" s="50">
        <v>44376</v>
      </c>
      <c r="M108" s="50">
        <v>47319</v>
      </c>
      <c r="N108" s="50">
        <v>42592</v>
      </c>
      <c r="O108" s="50">
        <v>46505</v>
      </c>
    </row>
    <row r="109" spans="2:15" x14ac:dyDescent="0.35">
      <c r="B109" s="3" t="s">
        <v>37</v>
      </c>
      <c r="C109" s="51"/>
      <c r="D109" s="52">
        <v>1</v>
      </c>
      <c r="E109" s="50"/>
      <c r="F109" s="50">
        <v>62897</v>
      </c>
      <c r="G109" s="50">
        <v>65779</v>
      </c>
      <c r="H109" s="50">
        <v>65787</v>
      </c>
      <c r="I109" s="50">
        <v>68845</v>
      </c>
      <c r="J109" s="50">
        <v>67381</v>
      </c>
      <c r="K109" s="50">
        <v>72521</v>
      </c>
      <c r="L109" s="50">
        <v>72053</v>
      </c>
      <c r="M109" s="50">
        <v>77192</v>
      </c>
      <c r="N109" s="50">
        <v>73569</v>
      </c>
      <c r="O109" s="50">
        <v>77114</v>
      </c>
    </row>
    <row r="110" spans="2:15" x14ac:dyDescent="0.35">
      <c r="B110" s="3" t="s">
        <v>37</v>
      </c>
      <c r="C110" s="51" t="s">
        <v>32</v>
      </c>
      <c r="D110" s="52">
        <v>3</v>
      </c>
      <c r="E110" s="50"/>
      <c r="F110" s="50">
        <v>29628</v>
      </c>
      <c r="G110" s="50">
        <v>32313</v>
      </c>
      <c r="H110" s="50">
        <v>32011</v>
      </c>
      <c r="I110" s="50">
        <v>35007</v>
      </c>
      <c r="J110" s="50">
        <v>34730</v>
      </c>
      <c r="K110" s="50">
        <v>37665</v>
      </c>
      <c r="L110" s="50">
        <v>37105</v>
      </c>
      <c r="M110" s="50">
        <v>40040</v>
      </c>
      <c r="N110" s="50">
        <v>35570</v>
      </c>
      <c r="O110" s="50">
        <v>38571</v>
      </c>
    </row>
    <row r="111" spans="2:15" x14ac:dyDescent="0.35">
      <c r="B111" s="3" t="s">
        <v>37</v>
      </c>
      <c r="C111" s="51"/>
      <c r="D111" s="52">
        <v>2</v>
      </c>
      <c r="E111" s="50"/>
      <c r="F111" s="50">
        <v>36401</v>
      </c>
      <c r="G111" s="50">
        <v>39508</v>
      </c>
      <c r="H111" s="50">
        <v>38500</v>
      </c>
      <c r="I111" s="50">
        <v>41880</v>
      </c>
      <c r="J111" s="50">
        <v>42040</v>
      </c>
      <c r="K111" s="50">
        <v>44983</v>
      </c>
      <c r="L111" s="50">
        <v>44376</v>
      </c>
      <c r="M111" s="50">
        <v>47319</v>
      </c>
      <c r="N111" s="50">
        <v>42592</v>
      </c>
      <c r="O111" s="50">
        <v>46505</v>
      </c>
    </row>
    <row r="112" spans="2:15" x14ac:dyDescent="0.35">
      <c r="B112" s="3"/>
      <c r="C112" s="51"/>
      <c r="D112" s="52">
        <v>1</v>
      </c>
      <c r="E112" s="50"/>
      <c r="F112" s="50">
        <v>62897</v>
      </c>
      <c r="G112" s="50">
        <v>65779</v>
      </c>
      <c r="H112" s="50">
        <v>65787</v>
      </c>
      <c r="I112" s="50">
        <v>68845</v>
      </c>
      <c r="J112" s="50">
        <v>67381</v>
      </c>
      <c r="K112" s="50">
        <v>72521</v>
      </c>
      <c r="L112" s="50">
        <v>72053</v>
      </c>
      <c r="M112" s="50">
        <v>77192</v>
      </c>
      <c r="N112" s="50">
        <v>73569</v>
      </c>
      <c r="O112" s="50">
        <v>77114</v>
      </c>
    </row>
    <row r="113" spans="1:15" x14ac:dyDescent="0.35">
      <c r="B113" s="3"/>
      <c r="C113" s="51" t="s">
        <v>33</v>
      </c>
      <c r="D113" s="52">
        <v>2</v>
      </c>
      <c r="E113" s="50"/>
      <c r="F113" s="50">
        <v>70767</v>
      </c>
      <c r="G113" s="50">
        <v>77631</v>
      </c>
      <c r="H113" s="50">
        <v>72528</v>
      </c>
      <c r="I113" s="50">
        <v>79145</v>
      </c>
      <c r="J113" s="50">
        <v>80466</v>
      </c>
      <c r="K113" s="50">
        <v>87361</v>
      </c>
      <c r="L113" s="50">
        <v>86030</v>
      </c>
      <c r="M113" s="50">
        <v>92924</v>
      </c>
      <c r="N113" s="50">
        <v>85147</v>
      </c>
      <c r="O113" s="50">
        <v>92596</v>
      </c>
    </row>
    <row r="114" spans="1:15" x14ac:dyDescent="0.35">
      <c r="B114" s="3"/>
      <c r="C114" s="51"/>
      <c r="D114" s="52">
        <v>1</v>
      </c>
      <c r="E114" s="50"/>
      <c r="F114" s="50">
        <v>83257</v>
      </c>
      <c r="G114" s="50">
        <v>97133</v>
      </c>
      <c r="H114" s="50">
        <v>85880</v>
      </c>
      <c r="I114" s="50">
        <v>99756</v>
      </c>
      <c r="J114" s="50">
        <v>94668</v>
      </c>
      <c r="K114" s="50">
        <v>109308</v>
      </c>
      <c r="L114" s="50">
        <v>105795</v>
      </c>
      <c r="M114" s="50">
        <v>120435</v>
      </c>
      <c r="N114" s="50">
        <v>93388</v>
      </c>
      <c r="O114" s="50">
        <v>107264</v>
      </c>
    </row>
    <row r="115" spans="1:15" x14ac:dyDescent="0.35">
      <c r="B115" s="3"/>
      <c r="C115" s="51" t="s">
        <v>34</v>
      </c>
      <c r="D115" s="52">
        <v>3</v>
      </c>
      <c r="E115" s="50"/>
      <c r="F115" s="50">
        <v>49927</v>
      </c>
      <c r="G115" s="50">
        <v>53772</v>
      </c>
      <c r="H115" s="50">
        <v>51220</v>
      </c>
      <c r="I115" s="50">
        <v>55027</v>
      </c>
      <c r="J115" s="50">
        <v>55466</v>
      </c>
      <c r="K115" s="50">
        <v>60498</v>
      </c>
      <c r="L115" s="50">
        <v>59540</v>
      </c>
      <c r="M115" s="50">
        <v>64572</v>
      </c>
      <c r="N115" s="50">
        <v>60336</v>
      </c>
      <c r="O115" s="50">
        <v>64433</v>
      </c>
    </row>
    <row r="116" spans="1:15" x14ac:dyDescent="0.35">
      <c r="B116" s="3"/>
      <c r="C116" s="51"/>
      <c r="D116" s="52">
        <v>2</v>
      </c>
      <c r="E116" s="50"/>
      <c r="F116" s="50">
        <v>70767</v>
      </c>
      <c r="G116" s="50">
        <v>77631</v>
      </c>
      <c r="H116" s="50">
        <v>72528</v>
      </c>
      <c r="I116" s="50">
        <v>79145</v>
      </c>
      <c r="J116" s="50">
        <v>80466</v>
      </c>
      <c r="K116" s="50">
        <v>87361</v>
      </c>
      <c r="L116" s="50">
        <v>86030</v>
      </c>
      <c r="M116" s="50">
        <v>92924</v>
      </c>
      <c r="N116" s="50">
        <v>85147</v>
      </c>
      <c r="O116" s="50">
        <v>92596</v>
      </c>
    </row>
    <row r="117" spans="1:15" x14ac:dyDescent="0.35">
      <c r="B117" s="3"/>
      <c r="C117" s="51"/>
      <c r="D117" s="52">
        <v>1</v>
      </c>
      <c r="E117" s="50"/>
      <c r="F117" s="50">
        <v>83257</v>
      </c>
      <c r="G117" s="50">
        <v>97133</v>
      </c>
      <c r="H117" s="50">
        <v>85880</v>
      </c>
      <c r="I117" s="50">
        <v>99756</v>
      </c>
      <c r="J117" s="50">
        <v>94668</v>
      </c>
      <c r="K117" s="50">
        <v>109308</v>
      </c>
      <c r="L117" s="50">
        <v>105795</v>
      </c>
      <c r="M117" s="50">
        <v>120435</v>
      </c>
      <c r="N117" s="50">
        <v>93388</v>
      </c>
      <c r="O117" s="50">
        <v>107264</v>
      </c>
    </row>
    <row r="118" spans="1:15" x14ac:dyDescent="0.35">
      <c r="B118" s="3"/>
      <c r="C118" s="51" t="s">
        <v>35</v>
      </c>
      <c r="D118" s="52">
        <v>4</v>
      </c>
      <c r="E118" s="50"/>
      <c r="F118" s="50">
        <v>41381</v>
      </c>
      <c r="G118" s="50">
        <v>44069</v>
      </c>
      <c r="H118" s="50">
        <v>42830</v>
      </c>
      <c r="I118" s="50">
        <v>45255</v>
      </c>
      <c r="J118" s="50">
        <v>46645</v>
      </c>
      <c r="K118" s="50">
        <v>49939</v>
      </c>
      <c r="L118" s="50">
        <v>49358</v>
      </c>
      <c r="M118" s="50">
        <v>52652</v>
      </c>
      <c r="N118" s="50">
        <v>49981</v>
      </c>
      <c r="O118" s="50">
        <v>52989</v>
      </c>
    </row>
    <row r="119" spans="1:15" x14ac:dyDescent="0.35">
      <c r="B119" s="3"/>
      <c r="C119" s="51"/>
      <c r="D119" s="52">
        <v>3</v>
      </c>
      <c r="E119" s="124"/>
      <c r="F119" s="50">
        <v>49927</v>
      </c>
      <c r="G119" s="50">
        <v>53772</v>
      </c>
      <c r="H119" s="50">
        <v>51220</v>
      </c>
      <c r="I119" s="50">
        <v>55027</v>
      </c>
      <c r="J119" s="50">
        <v>55466</v>
      </c>
      <c r="K119" s="50">
        <v>60498</v>
      </c>
      <c r="L119" s="50">
        <v>59540</v>
      </c>
      <c r="M119" s="50">
        <v>64572</v>
      </c>
      <c r="N119" s="50">
        <v>60336</v>
      </c>
      <c r="O119" s="50">
        <v>64433</v>
      </c>
    </row>
    <row r="120" spans="1:15" x14ac:dyDescent="0.35">
      <c r="B120" s="3"/>
      <c r="C120" s="51"/>
      <c r="D120" s="52">
        <v>2</v>
      </c>
      <c r="E120" s="124"/>
      <c r="F120" s="50">
        <v>70767</v>
      </c>
      <c r="G120" s="50">
        <v>77631</v>
      </c>
      <c r="H120" s="50">
        <v>72528</v>
      </c>
      <c r="I120" s="50">
        <v>79145</v>
      </c>
      <c r="J120" s="50">
        <v>80466</v>
      </c>
      <c r="K120" s="50">
        <v>87361</v>
      </c>
      <c r="L120" s="50">
        <v>86030</v>
      </c>
      <c r="M120" s="50">
        <v>92924</v>
      </c>
      <c r="N120" s="50">
        <v>85147</v>
      </c>
      <c r="O120" s="50">
        <v>92596</v>
      </c>
    </row>
    <row r="121" spans="1:15" x14ac:dyDescent="0.35">
      <c r="B121" s="3"/>
      <c r="C121" s="51"/>
      <c r="D121" s="52">
        <v>1</v>
      </c>
      <c r="E121" s="124"/>
      <c r="F121" s="50">
        <v>83257</v>
      </c>
      <c r="G121" s="50">
        <v>97133</v>
      </c>
      <c r="H121" s="50">
        <v>85880</v>
      </c>
      <c r="I121" s="50">
        <v>99756</v>
      </c>
      <c r="J121" s="50">
        <v>94668</v>
      </c>
      <c r="K121" s="50">
        <v>109308</v>
      </c>
      <c r="L121" s="50">
        <v>105795</v>
      </c>
      <c r="M121" s="50">
        <v>120435</v>
      </c>
      <c r="N121" s="50">
        <v>93388</v>
      </c>
      <c r="O121" s="50">
        <v>107264</v>
      </c>
    </row>
    <row r="122" spans="1:15" x14ac:dyDescent="0.35">
      <c r="B122" s="3"/>
      <c r="C122" s="51" t="s">
        <v>36</v>
      </c>
      <c r="D122" s="52">
        <v>5</v>
      </c>
      <c r="E122" s="124"/>
      <c r="F122" s="50">
        <v>34595</v>
      </c>
      <c r="G122" s="50">
        <v>36383</v>
      </c>
      <c r="H122" s="50">
        <v>35934</v>
      </c>
      <c r="I122" s="50">
        <v>38695</v>
      </c>
      <c r="J122" s="50">
        <v>39735</v>
      </c>
      <c r="K122" s="50">
        <v>41048</v>
      </c>
      <c r="L122" s="50">
        <v>40792</v>
      </c>
      <c r="M122" s="50">
        <v>42105</v>
      </c>
      <c r="N122" s="50">
        <v>41910</v>
      </c>
      <c r="O122" s="50">
        <v>44257</v>
      </c>
    </row>
    <row r="123" spans="1:15" x14ac:dyDescent="0.35">
      <c r="B123" s="3"/>
      <c r="C123" s="51"/>
      <c r="D123" s="52">
        <v>4</v>
      </c>
      <c r="E123" s="124"/>
      <c r="F123" s="50">
        <v>41381</v>
      </c>
      <c r="G123" s="50">
        <v>44069</v>
      </c>
      <c r="H123" s="50">
        <v>42830</v>
      </c>
      <c r="I123" s="50">
        <v>45255</v>
      </c>
      <c r="J123" s="50">
        <v>46645</v>
      </c>
      <c r="K123" s="50">
        <v>49939</v>
      </c>
      <c r="L123" s="50">
        <v>49358</v>
      </c>
      <c r="M123" s="50">
        <v>52652</v>
      </c>
      <c r="N123" s="50">
        <v>49981</v>
      </c>
      <c r="O123" s="50">
        <v>52989</v>
      </c>
    </row>
    <row r="124" spans="1:15" x14ac:dyDescent="0.35">
      <c r="B124" s="3"/>
      <c r="C124" s="51"/>
      <c r="D124" s="52">
        <v>3</v>
      </c>
      <c r="E124" s="50"/>
      <c r="F124" s="50">
        <v>49927</v>
      </c>
      <c r="G124" s="50">
        <v>53772</v>
      </c>
      <c r="H124" s="50">
        <v>51220</v>
      </c>
      <c r="I124" s="50">
        <v>55027</v>
      </c>
      <c r="J124" s="50">
        <v>55466</v>
      </c>
      <c r="K124" s="50">
        <v>60498</v>
      </c>
      <c r="L124" s="50">
        <v>59540</v>
      </c>
      <c r="M124" s="50">
        <v>64572</v>
      </c>
      <c r="N124" s="50">
        <v>60336</v>
      </c>
      <c r="O124" s="50">
        <v>64433</v>
      </c>
    </row>
    <row r="125" spans="1:15" x14ac:dyDescent="0.35">
      <c r="B125" s="3"/>
      <c r="C125" s="51"/>
      <c r="D125" s="52">
        <v>2</v>
      </c>
      <c r="E125" s="50"/>
      <c r="F125" s="50">
        <v>70767</v>
      </c>
      <c r="G125" s="50">
        <v>77631</v>
      </c>
      <c r="H125" s="50">
        <v>72528</v>
      </c>
      <c r="I125" s="50">
        <v>79145</v>
      </c>
      <c r="J125" s="50">
        <v>80466</v>
      </c>
      <c r="K125" s="50">
        <v>87361</v>
      </c>
      <c r="L125" s="50">
        <v>86030</v>
      </c>
      <c r="M125" s="50">
        <v>92924</v>
      </c>
      <c r="N125" s="50">
        <v>85147</v>
      </c>
      <c r="O125" s="50">
        <v>92596</v>
      </c>
    </row>
    <row r="126" spans="1:15" x14ac:dyDescent="0.35">
      <c r="B126" s="3"/>
      <c r="C126" s="55"/>
      <c r="D126" s="54">
        <v>1</v>
      </c>
      <c r="E126" s="55"/>
      <c r="F126" s="55">
        <v>83257</v>
      </c>
      <c r="G126" s="55">
        <v>97133</v>
      </c>
      <c r="H126" s="55">
        <v>85880</v>
      </c>
      <c r="I126" s="55">
        <v>99756</v>
      </c>
      <c r="J126" s="55">
        <v>94668</v>
      </c>
      <c r="K126" s="55">
        <v>109308</v>
      </c>
      <c r="L126" s="55">
        <v>105795</v>
      </c>
      <c r="M126" s="55">
        <v>120435</v>
      </c>
      <c r="N126" s="55">
        <v>93388</v>
      </c>
      <c r="O126" s="55">
        <v>107264</v>
      </c>
    </row>
    <row r="127" spans="1:15" x14ac:dyDescent="0.35"/>
    <row r="128" spans="1:15" s="8" customFormat="1" ht="21" x14ac:dyDescent="0.5">
      <c r="A128" s="9" t="s">
        <v>37</v>
      </c>
      <c r="B128" s="9"/>
      <c r="C128" s="9"/>
    </row>
    <row r="129" spans="2:15" x14ac:dyDescent="0.35"/>
    <row r="130" spans="2:15" x14ac:dyDescent="0.35">
      <c r="B130" s="3"/>
      <c r="C130" s="108"/>
      <c r="D130" s="4"/>
      <c r="E130" s="11" t="s">
        <v>221</v>
      </c>
      <c r="F130" s="11"/>
      <c r="G130" s="11"/>
      <c r="H130" s="11"/>
      <c r="I130" s="11"/>
      <c r="J130" s="11"/>
      <c r="K130" s="11"/>
      <c r="L130" s="11"/>
      <c r="M130" s="11"/>
      <c r="N130" s="11"/>
      <c r="O130" s="11"/>
    </row>
    <row r="131" spans="2:15" ht="36.5" x14ac:dyDescent="0.35">
      <c r="B131" s="3"/>
      <c r="C131" s="45" t="s">
        <v>20</v>
      </c>
      <c r="D131" s="165" t="s">
        <v>21</v>
      </c>
      <c r="E131" s="112" t="s">
        <v>22</v>
      </c>
      <c r="F131" s="104" t="s">
        <v>23</v>
      </c>
      <c r="G131" s="104" t="s">
        <v>23</v>
      </c>
      <c r="H131" s="104" t="s">
        <v>24</v>
      </c>
      <c r="I131" s="104" t="s">
        <v>24</v>
      </c>
      <c r="J131" s="104" t="s">
        <v>25</v>
      </c>
      <c r="K131" s="104" t="s">
        <v>25</v>
      </c>
      <c r="L131" s="104" t="s">
        <v>172</v>
      </c>
      <c r="M131" s="104" t="s">
        <v>172</v>
      </c>
      <c r="N131" s="104" t="s">
        <v>10</v>
      </c>
      <c r="O131" s="104" t="s">
        <v>10</v>
      </c>
    </row>
    <row r="132" spans="2:15" x14ac:dyDescent="0.35">
      <c r="B132" s="3"/>
      <c r="C132" s="46"/>
      <c r="D132" s="166"/>
      <c r="E132" s="105" t="s">
        <v>26</v>
      </c>
      <c r="F132" s="105" t="s">
        <v>26</v>
      </c>
      <c r="G132" s="106" t="s">
        <v>12</v>
      </c>
      <c r="H132" s="105" t="s">
        <v>26</v>
      </c>
      <c r="I132" s="106" t="s">
        <v>12</v>
      </c>
      <c r="J132" s="105" t="s">
        <v>26</v>
      </c>
      <c r="K132" s="106" t="s">
        <v>12</v>
      </c>
      <c r="L132" s="105" t="s">
        <v>26</v>
      </c>
      <c r="M132" s="106" t="s">
        <v>12</v>
      </c>
      <c r="N132" s="105" t="s">
        <v>26</v>
      </c>
      <c r="O132" s="106" t="s">
        <v>12</v>
      </c>
    </row>
    <row r="133" spans="2:15" x14ac:dyDescent="0.35">
      <c r="B133" s="3" t="s">
        <v>37</v>
      </c>
      <c r="C133" s="48" t="s">
        <v>27</v>
      </c>
      <c r="D133" s="49">
        <v>1</v>
      </c>
      <c r="E133" s="50">
        <v>23898</v>
      </c>
      <c r="F133" s="50">
        <v>24428</v>
      </c>
      <c r="G133" s="50">
        <v>28501</v>
      </c>
      <c r="H133" s="50">
        <v>41470</v>
      </c>
      <c r="I133" s="50">
        <v>48383</v>
      </c>
      <c r="J133" s="50" t="s">
        <v>216</v>
      </c>
      <c r="K133" s="50" t="s">
        <v>216</v>
      </c>
      <c r="L133" s="50" t="s">
        <v>216</v>
      </c>
      <c r="M133" s="50" t="s">
        <v>216</v>
      </c>
      <c r="N133" s="50">
        <v>64567</v>
      </c>
      <c r="O133" s="50">
        <v>75330</v>
      </c>
    </row>
    <row r="134" spans="2:15" x14ac:dyDescent="0.35">
      <c r="B134" s="3" t="s">
        <v>37</v>
      </c>
      <c r="C134" s="51" t="s">
        <v>5</v>
      </c>
      <c r="D134" s="52">
        <v>1</v>
      </c>
      <c r="E134" s="50">
        <v>31563</v>
      </c>
      <c r="F134" s="50">
        <v>32211</v>
      </c>
      <c r="G134" s="50">
        <v>37580</v>
      </c>
      <c r="H134" s="50">
        <v>53868</v>
      </c>
      <c r="I134" s="50">
        <v>62847</v>
      </c>
      <c r="J134" s="50" t="s">
        <v>216</v>
      </c>
      <c r="K134" s="50" t="s">
        <v>216</v>
      </c>
      <c r="L134" s="50" t="s">
        <v>216</v>
      </c>
      <c r="M134" s="50" t="s">
        <v>216</v>
      </c>
      <c r="N134" s="50">
        <v>83966</v>
      </c>
      <c r="O134" s="50">
        <v>97959</v>
      </c>
    </row>
    <row r="135" spans="2:15" x14ac:dyDescent="0.35">
      <c r="B135" s="3" t="s">
        <v>37</v>
      </c>
      <c r="C135" s="51" t="s">
        <v>28</v>
      </c>
      <c r="D135" s="52">
        <v>2</v>
      </c>
      <c r="E135" s="50">
        <v>10168</v>
      </c>
      <c r="F135" s="50">
        <v>10495</v>
      </c>
      <c r="G135" s="50">
        <v>12243</v>
      </c>
      <c r="H135" s="50">
        <v>21322</v>
      </c>
      <c r="I135" s="50">
        <v>24876</v>
      </c>
      <c r="J135" s="50" t="s">
        <v>216</v>
      </c>
      <c r="K135" s="50" t="s">
        <v>216</v>
      </c>
      <c r="L135" s="50" t="s">
        <v>216</v>
      </c>
      <c r="M135" s="50" t="s">
        <v>216</v>
      </c>
      <c r="N135" s="50">
        <v>36373</v>
      </c>
      <c r="O135" s="50">
        <v>42435</v>
      </c>
    </row>
    <row r="136" spans="2:15" x14ac:dyDescent="0.35">
      <c r="B136" s="3" t="s">
        <v>37</v>
      </c>
      <c r="C136" s="51"/>
      <c r="D136" s="52">
        <v>1</v>
      </c>
      <c r="E136" s="50">
        <v>23898</v>
      </c>
      <c r="F136" s="50">
        <v>24428</v>
      </c>
      <c r="G136" s="50">
        <v>28501</v>
      </c>
      <c r="H136" s="50">
        <v>41470</v>
      </c>
      <c r="I136" s="50">
        <v>48383</v>
      </c>
      <c r="J136" s="50" t="s">
        <v>216</v>
      </c>
      <c r="K136" s="50" t="s">
        <v>216</v>
      </c>
      <c r="L136" s="50" t="s">
        <v>216</v>
      </c>
      <c r="M136" s="50" t="s">
        <v>216</v>
      </c>
      <c r="N136" s="50">
        <v>64567</v>
      </c>
      <c r="O136" s="50">
        <v>75330</v>
      </c>
    </row>
    <row r="137" spans="2:15" x14ac:dyDescent="0.35">
      <c r="B137" s="3" t="s">
        <v>37</v>
      </c>
      <c r="C137" s="51" t="s">
        <v>29</v>
      </c>
      <c r="D137" s="52">
        <v>2</v>
      </c>
      <c r="E137" s="50">
        <v>15822</v>
      </c>
      <c r="F137" s="50">
        <v>16241</v>
      </c>
      <c r="G137" s="50">
        <v>18948</v>
      </c>
      <c r="H137" s="50">
        <v>30608</v>
      </c>
      <c r="I137" s="50">
        <v>35709</v>
      </c>
      <c r="J137" s="50" t="s">
        <v>216</v>
      </c>
      <c r="K137" s="50" t="s">
        <v>216</v>
      </c>
      <c r="L137" s="50" t="s">
        <v>216</v>
      </c>
      <c r="M137" s="50" t="s">
        <v>216</v>
      </c>
      <c r="N137" s="50">
        <v>51532</v>
      </c>
      <c r="O137" s="50">
        <v>60119</v>
      </c>
    </row>
    <row r="138" spans="2:15" x14ac:dyDescent="0.35">
      <c r="B138" s="3" t="s">
        <v>37</v>
      </c>
      <c r="C138" s="51"/>
      <c r="D138" s="52">
        <v>1</v>
      </c>
      <c r="E138" s="50">
        <v>23898</v>
      </c>
      <c r="F138" s="50">
        <v>24428</v>
      </c>
      <c r="G138" s="50">
        <v>28501</v>
      </c>
      <c r="H138" s="50">
        <v>41470</v>
      </c>
      <c r="I138" s="50">
        <v>48383</v>
      </c>
      <c r="J138" s="50" t="s">
        <v>216</v>
      </c>
      <c r="K138" s="50" t="s">
        <v>216</v>
      </c>
      <c r="L138" s="50" t="s">
        <v>216</v>
      </c>
      <c r="M138" s="50" t="s">
        <v>216</v>
      </c>
      <c r="N138" s="50">
        <v>64567</v>
      </c>
      <c r="O138" s="50">
        <v>75330</v>
      </c>
    </row>
    <row r="139" spans="2:15" x14ac:dyDescent="0.35">
      <c r="B139" s="3" t="s">
        <v>37</v>
      </c>
      <c r="C139" s="51" t="s">
        <v>30</v>
      </c>
      <c r="D139" s="52">
        <v>1</v>
      </c>
      <c r="E139" s="50">
        <v>12083</v>
      </c>
      <c r="F139" s="50">
        <v>12402</v>
      </c>
      <c r="G139" s="50">
        <v>14811</v>
      </c>
      <c r="H139" s="50">
        <v>20743</v>
      </c>
      <c r="I139" s="50">
        <v>23279</v>
      </c>
      <c r="J139" s="50">
        <v>25762</v>
      </c>
      <c r="K139" s="50">
        <v>28917</v>
      </c>
      <c r="L139" s="50" t="s">
        <v>216</v>
      </c>
      <c r="M139" s="50" t="s">
        <v>216</v>
      </c>
      <c r="N139" s="50">
        <v>34430</v>
      </c>
      <c r="O139" s="50">
        <v>37770</v>
      </c>
    </row>
    <row r="140" spans="2:15" x14ac:dyDescent="0.35">
      <c r="B140" s="3" t="s">
        <v>37</v>
      </c>
      <c r="C140" s="51" t="s">
        <v>31</v>
      </c>
      <c r="D140" s="52">
        <v>2</v>
      </c>
      <c r="E140" s="50">
        <v>6391</v>
      </c>
      <c r="F140" s="50">
        <v>6602</v>
      </c>
      <c r="G140" s="50">
        <v>7773</v>
      </c>
      <c r="H140" s="50">
        <v>11764</v>
      </c>
      <c r="I140" s="50">
        <v>12997</v>
      </c>
      <c r="J140" s="50">
        <v>15118</v>
      </c>
      <c r="K140" s="50">
        <v>16638</v>
      </c>
      <c r="L140" s="50">
        <v>16399</v>
      </c>
      <c r="M140" s="50">
        <v>17918</v>
      </c>
      <c r="N140" s="50">
        <v>21131</v>
      </c>
      <c r="O140" s="50">
        <v>22738</v>
      </c>
    </row>
    <row r="141" spans="2:15" x14ac:dyDescent="0.35">
      <c r="B141" s="3" t="s">
        <v>37</v>
      </c>
      <c r="C141" s="51"/>
      <c r="D141" s="52">
        <v>1</v>
      </c>
      <c r="E141" s="50">
        <v>12083</v>
      </c>
      <c r="F141" s="50">
        <v>12402</v>
      </c>
      <c r="G141" s="50">
        <v>14811</v>
      </c>
      <c r="H141" s="50">
        <v>20743</v>
      </c>
      <c r="I141" s="50">
        <v>23279</v>
      </c>
      <c r="J141" s="50">
        <v>25762</v>
      </c>
      <c r="K141" s="50">
        <v>28917</v>
      </c>
      <c r="L141" s="50">
        <v>28323</v>
      </c>
      <c r="M141" s="50">
        <v>31476</v>
      </c>
      <c r="N141" s="50">
        <v>34430</v>
      </c>
      <c r="O141" s="50">
        <v>37770</v>
      </c>
    </row>
    <row r="142" spans="2:15" x14ac:dyDescent="0.35">
      <c r="B142" s="3" t="s">
        <v>37</v>
      </c>
      <c r="C142" s="51" t="s">
        <v>32</v>
      </c>
      <c r="D142" s="52">
        <v>3</v>
      </c>
      <c r="E142" s="50">
        <v>5172</v>
      </c>
      <c r="F142" s="50">
        <v>5356</v>
      </c>
      <c r="G142" s="50">
        <v>6139</v>
      </c>
      <c r="H142" s="50">
        <v>10025</v>
      </c>
      <c r="I142" s="50">
        <v>10849</v>
      </c>
      <c r="J142" s="50">
        <v>13189</v>
      </c>
      <c r="K142" s="50">
        <v>14204</v>
      </c>
      <c r="L142" s="50">
        <v>14042</v>
      </c>
      <c r="M142" s="50">
        <v>15056</v>
      </c>
      <c r="N142" s="50">
        <v>18780</v>
      </c>
      <c r="O142" s="50">
        <v>19850</v>
      </c>
    </row>
    <row r="143" spans="2:15" x14ac:dyDescent="0.35">
      <c r="B143" s="3" t="s">
        <v>37</v>
      </c>
      <c r="C143" s="51"/>
      <c r="D143" s="52">
        <v>2</v>
      </c>
      <c r="E143" s="50">
        <v>6391</v>
      </c>
      <c r="F143" s="50">
        <v>6602</v>
      </c>
      <c r="G143" s="50">
        <v>7773</v>
      </c>
      <c r="H143" s="50">
        <v>11764</v>
      </c>
      <c r="I143" s="50">
        <v>12997</v>
      </c>
      <c r="J143" s="50">
        <v>15118</v>
      </c>
      <c r="K143" s="50">
        <v>16638</v>
      </c>
      <c r="L143" s="50">
        <v>16399</v>
      </c>
      <c r="M143" s="50">
        <v>17918</v>
      </c>
      <c r="N143" s="50">
        <v>21131</v>
      </c>
      <c r="O143" s="50">
        <v>22738</v>
      </c>
    </row>
    <row r="144" spans="2:15" x14ac:dyDescent="0.35">
      <c r="B144" s="3"/>
      <c r="C144" s="51"/>
      <c r="D144" s="52">
        <v>1</v>
      </c>
      <c r="E144" s="50">
        <v>12083</v>
      </c>
      <c r="F144" s="50">
        <v>12402</v>
      </c>
      <c r="G144" s="50">
        <v>14811</v>
      </c>
      <c r="H144" s="50">
        <v>20743</v>
      </c>
      <c r="I144" s="50">
        <v>23279</v>
      </c>
      <c r="J144" s="50">
        <v>25762</v>
      </c>
      <c r="K144" s="50">
        <v>28917</v>
      </c>
      <c r="L144" s="50">
        <v>28323</v>
      </c>
      <c r="M144" s="50">
        <v>31476</v>
      </c>
      <c r="N144" s="50">
        <v>34430</v>
      </c>
      <c r="O144" s="50">
        <v>37770</v>
      </c>
    </row>
    <row r="145" spans="2:16" x14ac:dyDescent="0.35">
      <c r="B145" s="3"/>
      <c r="C145" s="51" t="s">
        <v>33</v>
      </c>
      <c r="D145" s="52">
        <v>2</v>
      </c>
      <c r="E145" s="50">
        <v>7359</v>
      </c>
      <c r="F145" s="50">
        <v>7512</v>
      </c>
      <c r="G145" s="50">
        <v>8685</v>
      </c>
      <c r="H145" s="50">
        <v>12694</v>
      </c>
      <c r="I145" s="50">
        <v>13927</v>
      </c>
      <c r="J145" s="50">
        <v>16476</v>
      </c>
      <c r="K145" s="50">
        <v>17996</v>
      </c>
      <c r="L145" s="50">
        <v>17756</v>
      </c>
      <c r="M145" s="50">
        <v>19277</v>
      </c>
      <c r="N145" s="50">
        <v>22528</v>
      </c>
      <c r="O145" s="50">
        <v>24133</v>
      </c>
    </row>
    <row r="146" spans="2:16" x14ac:dyDescent="0.35">
      <c r="B146" s="3"/>
      <c r="C146" s="51"/>
      <c r="D146" s="52">
        <v>1</v>
      </c>
      <c r="E146" s="50">
        <v>7359</v>
      </c>
      <c r="F146" s="50">
        <v>7512</v>
      </c>
      <c r="G146" s="50">
        <v>8685</v>
      </c>
      <c r="H146" s="50">
        <v>12694</v>
      </c>
      <c r="I146" s="50">
        <v>13927</v>
      </c>
      <c r="J146" s="50">
        <v>16476</v>
      </c>
      <c r="K146" s="50">
        <v>17996</v>
      </c>
      <c r="L146" s="50">
        <v>17756</v>
      </c>
      <c r="M146" s="50">
        <v>19277</v>
      </c>
      <c r="N146" s="50">
        <v>22528</v>
      </c>
      <c r="O146" s="50">
        <v>24133</v>
      </c>
    </row>
    <row r="147" spans="2:16" x14ac:dyDescent="0.35">
      <c r="B147" s="3"/>
      <c r="C147" s="51" t="s">
        <v>34</v>
      </c>
      <c r="D147" s="52">
        <v>3</v>
      </c>
      <c r="E147" s="50">
        <v>5647</v>
      </c>
      <c r="F147" s="50">
        <v>6737</v>
      </c>
      <c r="G147" s="50">
        <v>7614</v>
      </c>
      <c r="H147" s="50">
        <v>11936</v>
      </c>
      <c r="I147" s="50">
        <v>12860</v>
      </c>
      <c r="J147" s="50">
        <v>15301</v>
      </c>
      <c r="K147" s="50">
        <v>16421</v>
      </c>
      <c r="L147" s="50">
        <v>16243</v>
      </c>
      <c r="M147" s="50">
        <v>17362</v>
      </c>
      <c r="N147" s="50">
        <v>23465</v>
      </c>
      <c r="O147" s="50">
        <v>24761</v>
      </c>
    </row>
    <row r="148" spans="2:16" x14ac:dyDescent="0.35">
      <c r="B148" s="3"/>
      <c r="C148" s="51"/>
      <c r="D148" s="52">
        <v>2</v>
      </c>
      <c r="E148" s="50">
        <v>7359</v>
      </c>
      <c r="F148" s="50">
        <v>7512</v>
      </c>
      <c r="G148" s="50">
        <v>8685</v>
      </c>
      <c r="H148" s="50">
        <v>12694</v>
      </c>
      <c r="I148" s="50">
        <v>13927</v>
      </c>
      <c r="J148" s="50">
        <v>16476</v>
      </c>
      <c r="K148" s="50">
        <v>17996</v>
      </c>
      <c r="L148" s="50">
        <v>17756</v>
      </c>
      <c r="M148" s="50">
        <v>19277</v>
      </c>
      <c r="N148" s="50">
        <v>22528</v>
      </c>
      <c r="O148" s="50">
        <v>24133</v>
      </c>
    </row>
    <row r="149" spans="2:16" x14ac:dyDescent="0.35">
      <c r="B149" s="3"/>
      <c r="C149" s="51"/>
      <c r="D149" s="52">
        <v>1</v>
      </c>
      <c r="E149" s="50">
        <v>7359</v>
      </c>
      <c r="F149" s="50">
        <v>7512</v>
      </c>
      <c r="G149" s="50">
        <v>8685</v>
      </c>
      <c r="H149" s="50">
        <v>12694</v>
      </c>
      <c r="I149" s="50">
        <v>13927</v>
      </c>
      <c r="J149" s="50">
        <v>16476</v>
      </c>
      <c r="K149" s="50">
        <v>17996</v>
      </c>
      <c r="L149" s="50">
        <v>17756</v>
      </c>
      <c r="M149" s="50">
        <v>19277</v>
      </c>
      <c r="N149" s="50">
        <v>22528</v>
      </c>
      <c r="O149" s="50">
        <v>24133</v>
      </c>
    </row>
    <row r="150" spans="2:16" x14ac:dyDescent="0.35">
      <c r="B150" s="3"/>
      <c r="C150" s="51" t="s">
        <v>35</v>
      </c>
      <c r="D150" s="52">
        <v>4</v>
      </c>
      <c r="E150" s="50">
        <v>6967</v>
      </c>
      <c r="F150" s="50">
        <v>7190</v>
      </c>
      <c r="G150" s="50">
        <v>7858</v>
      </c>
      <c r="H150" s="50">
        <v>11993</v>
      </c>
      <c r="I150" s="50">
        <v>12698</v>
      </c>
      <c r="J150" s="50">
        <v>15168</v>
      </c>
      <c r="K150" s="50">
        <v>16017</v>
      </c>
      <c r="L150" s="50">
        <v>15883</v>
      </c>
      <c r="M150" s="50">
        <v>16732</v>
      </c>
      <c r="N150" s="50">
        <v>22544</v>
      </c>
      <c r="O150" s="50">
        <v>23519</v>
      </c>
    </row>
    <row r="151" spans="2:16" x14ac:dyDescent="0.35">
      <c r="B151" s="3"/>
      <c r="C151" s="51"/>
      <c r="D151" s="52">
        <v>3</v>
      </c>
      <c r="E151" s="50">
        <v>5647</v>
      </c>
      <c r="F151" s="50">
        <v>6737</v>
      </c>
      <c r="G151" s="50">
        <v>7614</v>
      </c>
      <c r="H151" s="50">
        <v>11936</v>
      </c>
      <c r="I151" s="50">
        <v>12860</v>
      </c>
      <c r="J151" s="50">
        <v>15301</v>
      </c>
      <c r="K151" s="50">
        <v>16421</v>
      </c>
      <c r="L151" s="50">
        <v>16243</v>
      </c>
      <c r="M151" s="50">
        <v>17362</v>
      </c>
      <c r="N151" s="50">
        <v>23465</v>
      </c>
      <c r="O151" s="50">
        <v>24761</v>
      </c>
    </row>
    <row r="152" spans="2:16" x14ac:dyDescent="0.35">
      <c r="B152" s="3"/>
      <c r="C152" s="51"/>
      <c r="D152" s="52">
        <v>2</v>
      </c>
      <c r="E152" s="50">
        <v>7359</v>
      </c>
      <c r="F152" s="50">
        <v>7512</v>
      </c>
      <c r="G152" s="50">
        <v>8685</v>
      </c>
      <c r="H152" s="50">
        <v>12694</v>
      </c>
      <c r="I152" s="50">
        <v>13927</v>
      </c>
      <c r="J152" s="50">
        <v>16476</v>
      </c>
      <c r="K152" s="50">
        <v>17996</v>
      </c>
      <c r="L152" s="50">
        <v>17756</v>
      </c>
      <c r="M152" s="50">
        <v>19277</v>
      </c>
      <c r="N152" s="50">
        <v>22528</v>
      </c>
      <c r="O152" s="50">
        <v>24133</v>
      </c>
    </row>
    <row r="153" spans="2:16" x14ac:dyDescent="0.35">
      <c r="B153" s="3"/>
      <c r="C153" s="51"/>
      <c r="D153" s="52">
        <v>1</v>
      </c>
      <c r="E153" s="50">
        <v>7359</v>
      </c>
      <c r="F153" s="50">
        <v>7512</v>
      </c>
      <c r="G153" s="50">
        <v>8685</v>
      </c>
      <c r="H153" s="50">
        <v>12694</v>
      </c>
      <c r="I153" s="50">
        <v>13927</v>
      </c>
      <c r="J153" s="50">
        <v>16476</v>
      </c>
      <c r="K153" s="50">
        <v>17996</v>
      </c>
      <c r="L153" s="50">
        <v>17756</v>
      </c>
      <c r="M153" s="50">
        <v>19277</v>
      </c>
      <c r="N153" s="50">
        <v>22528</v>
      </c>
      <c r="O153" s="50">
        <v>24133</v>
      </c>
    </row>
    <row r="154" spans="2:16" x14ac:dyDescent="0.35">
      <c r="B154" s="3"/>
      <c r="C154" s="51" t="s">
        <v>36</v>
      </c>
      <c r="D154" s="52">
        <v>5</v>
      </c>
      <c r="E154" s="50">
        <v>5595</v>
      </c>
      <c r="F154" s="50">
        <v>5777</v>
      </c>
      <c r="G154" s="50">
        <v>6304</v>
      </c>
      <c r="H154" s="50">
        <v>10262</v>
      </c>
      <c r="I154" s="50">
        <v>10819</v>
      </c>
      <c r="J154" s="50">
        <v>13096</v>
      </c>
      <c r="K154" s="50">
        <v>13771</v>
      </c>
      <c r="L154" s="50">
        <v>13661</v>
      </c>
      <c r="M154" s="50">
        <v>14334</v>
      </c>
      <c r="N154" s="50">
        <v>19947</v>
      </c>
      <c r="O154" s="50">
        <v>20715</v>
      </c>
    </row>
    <row r="155" spans="2:16" x14ac:dyDescent="0.35">
      <c r="B155" s="3"/>
      <c r="C155" s="51"/>
      <c r="D155" s="52">
        <v>4</v>
      </c>
      <c r="E155" s="50">
        <v>6967</v>
      </c>
      <c r="F155" s="50">
        <v>7190</v>
      </c>
      <c r="G155" s="50">
        <v>7858</v>
      </c>
      <c r="H155" s="50">
        <v>11993</v>
      </c>
      <c r="I155" s="50">
        <v>12698</v>
      </c>
      <c r="J155" s="50">
        <v>15168</v>
      </c>
      <c r="K155" s="50">
        <v>16017</v>
      </c>
      <c r="L155" s="50">
        <v>15883</v>
      </c>
      <c r="M155" s="50">
        <v>16732</v>
      </c>
      <c r="N155" s="50">
        <v>22544</v>
      </c>
      <c r="O155" s="50">
        <v>23519</v>
      </c>
    </row>
    <row r="156" spans="2:16" x14ac:dyDescent="0.35">
      <c r="B156" s="3"/>
      <c r="C156" s="51"/>
      <c r="D156" s="52">
        <v>3</v>
      </c>
      <c r="E156" s="50">
        <v>5647</v>
      </c>
      <c r="F156" s="50">
        <v>6737</v>
      </c>
      <c r="G156" s="50">
        <v>7614</v>
      </c>
      <c r="H156" s="50">
        <v>11936</v>
      </c>
      <c r="I156" s="50">
        <v>12860</v>
      </c>
      <c r="J156" s="50">
        <v>15301</v>
      </c>
      <c r="K156" s="50">
        <v>16421</v>
      </c>
      <c r="L156" s="50">
        <v>16243</v>
      </c>
      <c r="M156" s="50">
        <v>17362</v>
      </c>
      <c r="N156" s="50">
        <v>23465</v>
      </c>
      <c r="O156" s="50">
        <v>24761</v>
      </c>
    </row>
    <row r="157" spans="2:16" x14ac:dyDescent="0.35">
      <c r="B157" s="3"/>
      <c r="C157" s="51"/>
      <c r="D157" s="52">
        <v>2</v>
      </c>
      <c r="E157" s="50">
        <v>7359</v>
      </c>
      <c r="F157" s="50">
        <v>7512</v>
      </c>
      <c r="G157" s="50">
        <v>8685</v>
      </c>
      <c r="H157" s="50">
        <v>12694</v>
      </c>
      <c r="I157" s="50">
        <v>13927</v>
      </c>
      <c r="J157" s="50">
        <v>16476</v>
      </c>
      <c r="K157" s="50">
        <v>17996</v>
      </c>
      <c r="L157" s="50">
        <v>17756</v>
      </c>
      <c r="M157" s="50">
        <v>19277</v>
      </c>
      <c r="N157" s="50">
        <v>22528</v>
      </c>
      <c r="O157" s="50">
        <v>24133</v>
      </c>
    </row>
    <row r="158" spans="2:16" x14ac:dyDescent="0.35">
      <c r="B158" s="3"/>
      <c r="C158" s="55"/>
      <c r="D158" s="54">
        <v>1</v>
      </c>
      <c r="E158" s="55">
        <v>7359</v>
      </c>
      <c r="F158" s="55">
        <v>7512</v>
      </c>
      <c r="G158" s="55">
        <v>8685</v>
      </c>
      <c r="H158" s="55">
        <v>12694</v>
      </c>
      <c r="I158" s="55">
        <v>13927</v>
      </c>
      <c r="J158" s="55">
        <v>16476</v>
      </c>
      <c r="K158" s="55">
        <v>17996</v>
      </c>
      <c r="L158" s="55">
        <v>17756</v>
      </c>
      <c r="M158" s="55">
        <v>19277</v>
      </c>
      <c r="N158" s="55">
        <v>22528</v>
      </c>
      <c r="O158" s="55">
        <v>24133</v>
      </c>
    </row>
    <row r="159" spans="2:16" x14ac:dyDescent="0.35">
      <c r="B159" s="3"/>
      <c r="C159" s="18"/>
      <c r="D159" s="4"/>
      <c r="E159" s="114"/>
      <c r="F159" s="114"/>
      <c r="G159" s="114"/>
      <c r="H159" s="114"/>
      <c r="I159" s="114"/>
      <c r="J159" s="114"/>
      <c r="K159" s="114"/>
      <c r="L159" s="114"/>
      <c r="M159" s="114"/>
      <c r="N159" s="114"/>
      <c r="O159" s="114"/>
      <c r="P159" s="114"/>
    </row>
    <row r="160" spans="2:16" x14ac:dyDescent="0.35">
      <c r="B160" s="3"/>
      <c r="C160" s="108"/>
      <c r="D160" s="4"/>
      <c r="E160" s="11" t="s">
        <v>222</v>
      </c>
      <c r="F160" s="11"/>
      <c r="G160" s="11"/>
      <c r="H160" s="11"/>
      <c r="I160" s="11"/>
      <c r="J160" s="11"/>
      <c r="K160" s="11"/>
      <c r="L160" s="11"/>
      <c r="M160" s="11"/>
      <c r="N160" s="11"/>
      <c r="O160" s="11"/>
    </row>
    <row r="161" spans="2:15" ht="36.5" x14ac:dyDescent="0.35">
      <c r="B161" s="3"/>
      <c r="C161" s="45" t="s">
        <v>20</v>
      </c>
      <c r="D161" s="165" t="s">
        <v>21</v>
      </c>
      <c r="E161" s="112" t="s">
        <v>22</v>
      </c>
      <c r="F161" s="104" t="s">
        <v>23</v>
      </c>
      <c r="G161" s="104" t="s">
        <v>23</v>
      </c>
      <c r="H161" s="104" t="s">
        <v>24</v>
      </c>
      <c r="I161" s="104" t="s">
        <v>24</v>
      </c>
      <c r="J161" s="104" t="s">
        <v>25</v>
      </c>
      <c r="K161" s="104" t="s">
        <v>25</v>
      </c>
      <c r="L161" s="104" t="s">
        <v>172</v>
      </c>
      <c r="M161" s="104" t="s">
        <v>172</v>
      </c>
      <c r="N161" s="104" t="s">
        <v>10</v>
      </c>
      <c r="O161" s="104" t="s">
        <v>10</v>
      </c>
    </row>
    <row r="162" spans="2:15" x14ac:dyDescent="0.35">
      <c r="B162" s="3"/>
      <c r="C162" s="46"/>
      <c r="D162" s="166"/>
      <c r="E162" s="105" t="s">
        <v>26</v>
      </c>
      <c r="F162" s="105" t="s">
        <v>26</v>
      </c>
      <c r="G162" s="106" t="s">
        <v>12</v>
      </c>
      <c r="H162" s="105" t="s">
        <v>26</v>
      </c>
      <c r="I162" s="106" t="s">
        <v>12</v>
      </c>
      <c r="J162" s="105" t="s">
        <v>26</v>
      </c>
      <c r="K162" s="106" t="s">
        <v>12</v>
      </c>
      <c r="L162" s="105" t="s">
        <v>26</v>
      </c>
      <c r="M162" s="106" t="s">
        <v>12</v>
      </c>
      <c r="N162" s="105" t="s">
        <v>26</v>
      </c>
      <c r="O162" s="106" t="s">
        <v>12</v>
      </c>
    </row>
    <row r="163" spans="2:15" x14ac:dyDescent="0.35">
      <c r="B163" s="3" t="s">
        <v>37</v>
      </c>
      <c r="C163" s="48" t="s">
        <v>27</v>
      </c>
      <c r="D163" s="49">
        <v>1</v>
      </c>
      <c r="E163" s="50">
        <v>24185</v>
      </c>
      <c r="F163" s="50">
        <v>24721</v>
      </c>
      <c r="G163" s="50">
        <v>28843</v>
      </c>
      <c r="H163" s="50">
        <v>41967</v>
      </c>
      <c r="I163" s="50">
        <v>48963</v>
      </c>
      <c r="J163" s="50" t="s">
        <v>216</v>
      </c>
      <c r="K163" s="50" t="s">
        <v>216</v>
      </c>
      <c r="L163" s="50" t="s">
        <v>216</v>
      </c>
      <c r="M163" s="50" t="s">
        <v>216</v>
      </c>
      <c r="N163" s="50">
        <v>65342</v>
      </c>
      <c r="O163" s="50">
        <v>76234</v>
      </c>
    </row>
    <row r="164" spans="2:15" x14ac:dyDescent="0.35">
      <c r="B164" s="3" t="s">
        <v>37</v>
      </c>
      <c r="C164" s="51" t="s">
        <v>5</v>
      </c>
      <c r="D164" s="52">
        <v>1</v>
      </c>
      <c r="E164" s="50">
        <v>31942</v>
      </c>
      <c r="F164" s="50">
        <v>32598</v>
      </c>
      <c r="G164" s="50">
        <v>38031</v>
      </c>
      <c r="H164" s="50">
        <v>54514</v>
      </c>
      <c r="I164" s="50">
        <v>63601</v>
      </c>
      <c r="J164" s="50" t="s">
        <v>216</v>
      </c>
      <c r="K164" s="50" t="s">
        <v>216</v>
      </c>
      <c r="L164" s="50" t="s">
        <v>216</v>
      </c>
      <c r="M164" s="50" t="s">
        <v>216</v>
      </c>
      <c r="N164" s="50">
        <v>84974</v>
      </c>
      <c r="O164" s="50">
        <v>99135</v>
      </c>
    </row>
    <row r="165" spans="2:15" x14ac:dyDescent="0.35">
      <c r="B165" s="3" t="s">
        <v>37</v>
      </c>
      <c r="C165" s="51" t="s">
        <v>28</v>
      </c>
      <c r="D165" s="52">
        <v>2</v>
      </c>
      <c r="E165" s="50">
        <v>10291</v>
      </c>
      <c r="F165" s="50">
        <v>10621</v>
      </c>
      <c r="G165" s="50">
        <v>12391</v>
      </c>
      <c r="H165" s="50">
        <v>21578</v>
      </c>
      <c r="I165" s="50">
        <v>25175</v>
      </c>
      <c r="J165" s="50" t="s">
        <v>216</v>
      </c>
      <c r="K165" s="50" t="s">
        <v>216</v>
      </c>
      <c r="L165" s="50" t="s">
        <v>216</v>
      </c>
      <c r="M165" s="50" t="s">
        <v>216</v>
      </c>
      <c r="N165" s="50">
        <v>36809</v>
      </c>
      <c r="O165" s="50">
        <v>42944</v>
      </c>
    </row>
    <row r="166" spans="2:15" x14ac:dyDescent="0.35">
      <c r="B166" s="3" t="s">
        <v>37</v>
      </c>
      <c r="C166" s="51"/>
      <c r="D166" s="52">
        <v>1</v>
      </c>
      <c r="E166" s="50">
        <v>24185</v>
      </c>
      <c r="F166" s="50">
        <v>24721</v>
      </c>
      <c r="G166" s="50">
        <v>28843</v>
      </c>
      <c r="H166" s="50">
        <v>41967</v>
      </c>
      <c r="I166" s="50">
        <v>48963</v>
      </c>
      <c r="J166" s="50" t="s">
        <v>216</v>
      </c>
      <c r="K166" s="50" t="s">
        <v>216</v>
      </c>
      <c r="L166" s="50" t="s">
        <v>216</v>
      </c>
      <c r="M166" s="50" t="s">
        <v>216</v>
      </c>
      <c r="N166" s="50">
        <v>65342</v>
      </c>
      <c r="O166" s="50">
        <v>76234</v>
      </c>
    </row>
    <row r="167" spans="2:15" x14ac:dyDescent="0.35">
      <c r="B167" s="3" t="s">
        <v>37</v>
      </c>
      <c r="C167" s="51" t="s">
        <v>29</v>
      </c>
      <c r="D167" s="52">
        <v>2</v>
      </c>
      <c r="E167" s="50">
        <v>16011</v>
      </c>
      <c r="F167" s="50">
        <v>16436</v>
      </c>
      <c r="G167" s="50">
        <v>19175</v>
      </c>
      <c r="H167" s="50">
        <v>30975</v>
      </c>
      <c r="I167" s="50">
        <v>36138</v>
      </c>
      <c r="J167" s="50" t="s">
        <v>216</v>
      </c>
      <c r="K167" s="50" t="s">
        <v>216</v>
      </c>
      <c r="L167" s="50" t="s">
        <v>216</v>
      </c>
      <c r="M167" s="50" t="s">
        <v>216</v>
      </c>
      <c r="N167" s="50">
        <v>52150</v>
      </c>
      <c r="O167" s="50">
        <v>60840</v>
      </c>
    </row>
    <row r="168" spans="2:15" x14ac:dyDescent="0.35">
      <c r="B168" s="3" t="s">
        <v>37</v>
      </c>
      <c r="C168" s="51"/>
      <c r="D168" s="52">
        <v>1</v>
      </c>
      <c r="E168" s="50">
        <v>24185</v>
      </c>
      <c r="F168" s="50">
        <v>24721</v>
      </c>
      <c r="G168" s="50">
        <v>28843</v>
      </c>
      <c r="H168" s="50">
        <v>41967</v>
      </c>
      <c r="I168" s="50">
        <v>48963</v>
      </c>
      <c r="J168" s="50" t="s">
        <v>216</v>
      </c>
      <c r="K168" s="50" t="s">
        <v>216</v>
      </c>
      <c r="L168" s="50" t="s">
        <v>216</v>
      </c>
      <c r="M168" s="50" t="s">
        <v>216</v>
      </c>
      <c r="N168" s="50">
        <v>65342</v>
      </c>
      <c r="O168" s="50">
        <v>76234</v>
      </c>
    </row>
    <row r="169" spans="2:15" x14ac:dyDescent="0.35">
      <c r="B169" s="3" t="s">
        <v>37</v>
      </c>
      <c r="C169" s="51" t="s">
        <v>30</v>
      </c>
      <c r="D169" s="52">
        <v>1</v>
      </c>
      <c r="E169" s="50">
        <v>12313</v>
      </c>
      <c r="F169" s="50">
        <v>12637</v>
      </c>
      <c r="G169" s="50">
        <v>15092</v>
      </c>
      <c r="H169" s="50">
        <v>21136</v>
      </c>
      <c r="I169" s="50">
        <v>23721</v>
      </c>
      <c r="J169" s="50">
        <v>26251</v>
      </c>
      <c r="K169" s="50">
        <v>29466</v>
      </c>
      <c r="L169" s="50" t="s">
        <v>216</v>
      </c>
      <c r="M169" s="50" t="s">
        <v>216</v>
      </c>
      <c r="N169" s="50">
        <v>35084</v>
      </c>
      <c r="O169" s="50">
        <v>38488</v>
      </c>
    </row>
    <row r="170" spans="2:15" x14ac:dyDescent="0.35">
      <c r="B170" s="3" t="s">
        <v>37</v>
      </c>
      <c r="C170" s="51" t="s">
        <v>31</v>
      </c>
      <c r="D170" s="52">
        <v>2</v>
      </c>
      <c r="E170" s="50">
        <v>6512</v>
      </c>
      <c r="F170" s="50">
        <v>6728</v>
      </c>
      <c r="G170" s="50">
        <v>7921</v>
      </c>
      <c r="H170" s="50">
        <v>11988</v>
      </c>
      <c r="I170" s="50">
        <v>13243</v>
      </c>
      <c r="J170" s="50">
        <v>15405</v>
      </c>
      <c r="K170" s="50">
        <v>16954</v>
      </c>
      <c r="L170" s="50">
        <v>16711</v>
      </c>
      <c r="M170" s="50">
        <v>18258</v>
      </c>
      <c r="N170" s="50">
        <v>21533</v>
      </c>
      <c r="O170" s="50">
        <v>23170</v>
      </c>
    </row>
    <row r="171" spans="2:15" x14ac:dyDescent="0.35">
      <c r="B171" s="3" t="s">
        <v>37</v>
      </c>
      <c r="C171" s="51"/>
      <c r="D171" s="52">
        <v>1</v>
      </c>
      <c r="E171" s="50">
        <v>12313</v>
      </c>
      <c r="F171" s="50">
        <v>12637</v>
      </c>
      <c r="G171" s="50">
        <v>15092</v>
      </c>
      <c r="H171" s="50">
        <v>21136</v>
      </c>
      <c r="I171" s="50">
        <v>23721</v>
      </c>
      <c r="J171" s="50">
        <v>26251</v>
      </c>
      <c r="K171" s="50">
        <v>29466</v>
      </c>
      <c r="L171" s="50">
        <v>28862</v>
      </c>
      <c r="M171" s="50">
        <v>32075</v>
      </c>
      <c r="N171" s="50">
        <v>35084</v>
      </c>
      <c r="O171" s="50">
        <v>38488</v>
      </c>
    </row>
    <row r="172" spans="2:15" x14ac:dyDescent="0.35">
      <c r="B172" s="3" t="s">
        <v>37</v>
      </c>
      <c r="C172" s="51" t="s">
        <v>32</v>
      </c>
      <c r="D172" s="52">
        <v>3</v>
      </c>
      <c r="E172" s="50">
        <v>5270</v>
      </c>
      <c r="F172" s="50">
        <v>5458</v>
      </c>
      <c r="G172" s="50">
        <v>6256</v>
      </c>
      <c r="H172" s="50">
        <v>10216</v>
      </c>
      <c r="I172" s="50">
        <v>11055</v>
      </c>
      <c r="J172" s="50">
        <v>13440</v>
      </c>
      <c r="K172" s="50">
        <v>14473</v>
      </c>
      <c r="L172" s="50">
        <v>14309</v>
      </c>
      <c r="M172" s="50">
        <v>15342</v>
      </c>
      <c r="N172" s="50">
        <v>19136</v>
      </c>
      <c r="O172" s="50">
        <v>20227</v>
      </c>
    </row>
    <row r="173" spans="2:15" x14ac:dyDescent="0.35">
      <c r="B173" s="3" t="s">
        <v>37</v>
      </c>
      <c r="C173" s="51"/>
      <c r="D173" s="52">
        <v>2</v>
      </c>
      <c r="E173" s="50">
        <v>6512</v>
      </c>
      <c r="F173" s="50">
        <v>6728</v>
      </c>
      <c r="G173" s="50">
        <v>7921</v>
      </c>
      <c r="H173" s="50">
        <v>11988</v>
      </c>
      <c r="I173" s="50">
        <v>13243</v>
      </c>
      <c r="J173" s="50">
        <v>15405</v>
      </c>
      <c r="K173" s="50">
        <v>16954</v>
      </c>
      <c r="L173" s="50">
        <v>16711</v>
      </c>
      <c r="M173" s="50">
        <v>18258</v>
      </c>
      <c r="N173" s="50">
        <v>21533</v>
      </c>
      <c r="O173" s="50">
        <v>23170</v>
      </c>
    </row>
    <row r="174" spans="2:15" x14ac:dyDescent="0.35">
      <c r="C174" s="51"/>
      <c r="D174" s="52">
        <v>1</v>
      </c>
      <c r="E174" s="50">
        <v>12313</v>
      </c>
      <c r="F174" s="50">
        <v>12637</v>
      </c>
      <c r="G174" s="50">
        <v>15092</v>
      </c>
      <c r="H174" s="50">
        <v>21136</v>
      </c>
      <c r="I174" s="50">
        <v>23721</v>
      </c>
      <c r="J174" s="50">
        <v>26251</v>
      </c>
      <c r="K174" s="50">
        <v>29466</v>
      </c>
      <c r="L174" s="50">
        <v>28862</v>
      </c>
      <c r="M174" s="50">
        <v>32075</v>
      </c>
      <c r="N174" s="50">
        <v>35084</v>
      </c>
      <c r="O174" s="50">
        <v>38488</v>
      </c>
    </row>
    <row r="175" spans="2:15" x14ac:dyDescent="0.35">
      <c r="C175" s="51" t="s">
        <v>33</v>
      </c>
      <c r="D175" s="52">
        <v>2</v>
      </c>
      <c r="E175" s="50">
        <v>7499</v>
      </c>
      <c r="F175" s="50">
        <v>7655</v>
      </c>
      <c r="G175" s="50">
        <v>8850</v>
      </c>
      <c r="H175" s="50">
        <v>12935</v>
      </c>
      <c r="I175" s="50">
        <v>14191</v>
      </c>
      <c r="J175" s="50">
        <v>16788</v>
      </c>
      <c r="K175" s="50">
        <v>18338</v>
      </c>
      <c r="L175" s="50">
        <v>18094</v>
      </c>
      <c r="M175" s="50">
        <v>19644</v>
      </c>
      <c r="N175" s="50">
        <v>22956</v>
      </c>
      <c r="O175" s="50">
        <v>24592</v>
      </c>
    </row>
    <row r="176" spans="2:15" x14ac:dyDescent="0.35">
      <c r="C176" s="51"/>
      <c r="D176" s="52">
        <v>1</v>
      </c>
      <c r="E176" s="50">
        <v>7499</v>
      </c>
      <c r="F176" s="50">
        <v>7655</v>
      </c>
      <c r="G176" s="50">
        <v>8850</v>
      </c>
      <c r="H176" s="50">
        <v>12935</v>
      </c>
      <c r="I176" s="50">
        <v>14191</v>
      </c>
      <c r="J176" s="50">
        <v>16788</v>
      </c>
      <c r="K176" s="50">
        <v>18338</v>
      </c>
      <c r="L176" s="50">
        <v>18094</v>
      </c>
      <c r="M176" s="50">
        <v>19644</v>
      </c>
      <c r="N176" s="50">
        <v>22956</v>
      </c>
      <c r="O176" s="50">
        <v>24592</v>
      </c>
    </row>
    <row r="177" spans="3:15" x14ac:dyDescent="0.35">
      <c r="C177" s="51" t="s">
        <v>34</v>
      </c>
      <c r="D177" s="52">
        <v>3</v>
      </c>
      <c r="E177" s="50">
        <v>5755</v>
      </c>
      <c r="F177" s="50">
        <v>6866</v>
      </c>
      <c r="G177" s="50">
        <v>7759</v>
      </c>
      <c r="H177" s="50">
        <v>12163</v>
      </c>
      <c r="I177" s="50">
        <v>13104</v>
      </c>
      <c r="J177" s="50">
        <v>15592</v>
      </c>
      <c r="K177" s="50">
        <v>16732</v>
      </c>
      <c r="L177" s="50">
        <v>16552</v>
      </c>
      <c r="M177" s="50">
        <v>17692</v>
      </c>
      <c r="N177" s="50">
        <v>23911</v>
      </c>
      <c r="O177" s="50">
        <v>25232</v>
      </c>
    </row>
    <row r="178" spans="3:15" x14ac:dyDescent="0.35">
      <c r="C178" s="51"/>
      <c r="D178" s="52">
        <v>2</v>
      </c>
      <c r="E178" s="50">
        <v>7499</v>
      </c>
      <c r="F178" s="50">
        <v>7655</v>
      </c>
      <c r="G178" s="50">
        <v>8850</v>
      </c>
      <c r="H178" s="50">
        <v>12935</v>
      </c>
      <c r="I178" s="50">
        <v>14191</v>
      </c>
      <c r="J178" s="50">
        <v>16788</v>
      </c>
      <c r="K178" s="50">
        <v>18338</v>
      </c>
      <c r="L178" s="50">
        <v>18094</v>
      </c>
      <c r="M178" s="50">
        <v>19644</v>
      </c>
      <c r="N178" s="50">
        <v>22956</v>
      </c>
      <c r="O178" s="50">
        <v>24592</v>
      </c>
    </row>
    <row r="179" spans="3:15" x14ac:dyDescent="0.35">
      <c r="C179" s="51"/>
      <c r="D179" s="52">
        <v>1</v>
      </c>
      <c r="E179" s="50">
        <v>7499</v>
      </c>
      <c r="F179" s="50">
        <v>7655</v>
      </c>
      <c r="G179" s="50">
        <v>8850</v>
      </c>
      <c r="H179" s="50">
        <v>12935</v>
      </c>
      <c r="I179" s="50">
        <v>14191</v>
      </c>
      <c r="J179" s="50">
        <v>16788</v>
      </c>
      <c r="K179" s="50">
        <v>18338</v>
      </c>
      <c r="L179" s="50">
        <v>18094</v>
      </c>
      <c r="M179" s="50">
        <v>19644</v>
      </c>
      <c r="N179" s="50">
        <v>22956</v>
      </c>
      <c r="O179" s="50">
        <v>24592</v>
      </c>
    </row>
    <row r="180" spans="3:15" x14ac:dyDescent="0.35">
      <c r="C180" s="51" t="s">
        <v>35</v>
      </c>
      <c r="D180" s="52">
        <v>4</v>
      </c>
      <c r="E180" s="50">
        <v>7100</v>
      </c>
      <c r="F180" s="50">
        <v>7327</v>
      </c>
      <c r="G180" s="50">
        <v>8007</v>
      </c>
      <c r="H180" s="50">
        <v>12221</v>
      </c>
      <c r="I180" s="50">
        <v>12940</v>
      </c>
      <c r="J180" s="50">
        <v>15456</v>
      </c>
      <c r="K180" s="50">
        <v>16321</v>
      </c>
      <c r="L180" s="50">
        <v>16184</v>
      </c>
      <c r="M180" s="50">
        <v>17050</v>
      </c>
      <c r="N180" s="50">
        <v>22972</v>
      </c>
      <c r="O180" s="50">
        <v>23966</v>
      </c>
    </row>
    <row r="181" spans="3:15" x14ac:dyDescent="0.35">
      <c r="C181" s="51"/>
      <c r="D181" s="52">
        <v>3</v>
      </c>
      <c r="E181" s="50">
        <v>5755</v>
      </c>
      <c r="F181" s="50">
        <v>6866</v>
      </c>
      <c r="G181" s="50">
        <v>7759</v>
      </c>
      <c r="H181" s="50">
        <v>12163</v>
      </c>
      <c r="I181" s="50">
        <v>13104</v>
      </c>
      <c r="J181" s="50">
        <v>15592</v>
      </c>
      <c r="K181" s="50">
        <v>16732</v>
      </c>
      <c r="L181" s="50">
        <v>16552</v>
      </c>
      <c r="M181" s="50">
        <v>17692</v>
      </c>
      <c r="N181" s="50">
        <v>23911</v>
      </c>
      <c r="O181" s="50">
        <v>25232</v>
      </c>
    </row>
    <row r="182" spans="3:15" x14ac:dyDescent="0.35">
      <c r="C182" s="51"/>
      <c r="D182" s="52">
        <v>2</v>
      </c>
      <c r="E182" s="50">
        <v>7499</v>
      </c>
      <c r="F182" s="50">
        <v>7655</v>
      </c>
      <c r="G182" s="50">
        <v>8850</v>
      </c>
      <c r="H182" s="50">
        <v>12935</v>
      </c>
      <c r="I182" s="50">
        <v>14191</v>
      </c>
      <c r="J182" s="50">
        <v>16788</v>
      </c>
      <c r="K182" s="50">
        <v>18338</v>
      </c>
      <c r="L182" s="50">
        <v>18094</v>
      </c>
      <c r="M182" s="50">
        <v>19644</v>
      </c>
      <c r="N182" s="50">
        <v>22956</v>
      </c>
      <c r="O182" s="50">
        <v>24592</v>
      </c>
    </row>
    <row r="183" spans="3:15" x14ac:dyDescent="0.35">
      <c r="C183" s="51"/>
      <c r="D183" s="52">
        <v>1</v>
      </c>
      <c r="E183" s="50">
        <v>7499</v>
      </c>
      <c r="F183" s="50">
        <v>7655</v>
      </c>
      <c r="G183" s="50">
        <v>8850</v>
      </c>
      <c r="H183" s="50">
        <v>12935</v>
      </c>
      <c r="I183" s="50">
        <v>14191</v>
      </c>
      <c r="J183" s="50">
        <v>16788</v>
      </c>
      <c r="K183" s="50">
        <v>18338</v>
      </c>
      <c r="L183" s="50">
        <v>18094</v>
      </c>
      <c r="M183" s="50">
        <v>19644</v>
      </c>
      <c r="N183" s="50">
        <v>22956</v>
      </c>
      <c r="O183" s="50">
        <v>24592</v>
      </c>
    </row>
    <row r="184" spans="3:15" x14ac:dyDescent="0.35">
      <c r="C184" s="51" t="s">
        <v>36</v>
      </c>
      <c r="D184" s="52">
        <v>5</v>
      </c>
      <c r="E184" s="50">
        <v>5702</v>
      </c>
      <c r="F184" s="50">
        <v>5887</v>
      </c>
      <c r="G184" s="50">
        <v>6424</v>
      </c>
      <c r="H184" s="50">
        <v>10456</v>
      </c>
      <c r="I184" s="50">
        <v>11024</v>
      </c>
      <c r="J184" s="50">
        <v>13345</v>
      </c>
      <c r="K184" s="50">
        <v>14033</v>
      </c>
      <c r="L184" s="50">
        <v>13921</v>
      </c>
      <c r="M184" s="50">
        <v>14607</v>
      </c>
      <c r="N184" s="50">
        <v>20326</v>
      </c>
      <c r="O184" s="50">
        <v>21109</v>
      </c>
    </row>
    <row r="185" spans="3:15" x14ac:dyDescent="0.35">
      <c r="C185" s="51"/>
      <c r="D185" s="52">
        <v>4</v>
      </c>
      <c r="E185" s="50">
        <v>7100</v>
      </c>
      <c r="F185" s="50">
        <v>7327</v>
      </c>
      <c r="G185" s="50">
        <v>8007</v>
      </c>
      <c r="H185" s="50">
        <v>12221</v>
      </c>
      <c r="I185" s="50">
        <v>12940</v>
      </c>
      <c r="J185" s="50">
        <v>15456</v>
      </c>
      <c r="K185" s="50">
        <v>16321</v>
      </c>
      <c r="L185" s="50">
        <v>16184</v>
      </c>
      <c r="M185" s="50">
        <v>17050</v>
      </c>
      <c r="N185" s="50">
        <v>22972</v>
      </c>
      <c r="O185" s="50">
        <v>23966</v>
      </c>
    </row>
    <row r="186" spans="3:15" x14ac:dyDescent="0.35">
      <c r="C186" s="51"/>
      <c r="D186" s="52">
        <v>3</v>
      </c>
      <c r="E186" s="50">
        <v>5755</v>
      </c>
      <c r="F186" s="50">
        <v>6866</v>
      </c>
      <c r="G186" s="50">
        <v>7759</v>
      </c>
      <c r="H186" s="50">
        <v>12163</v>
      </c>
      <c r="I186" s="50">
        <v>13104</v>
      </c>
      <c r="J186" s="50">
        <v>15592</v>
      </c>
      <c r="K186" s="50">
        <v>16732</v>
      </c>
      <c r="L186" s="50">
        <v>16552</v>
      </c>
      <c r="M186" s="50">
        <v>17692</v>
      </c>
      <c r="N186" s="50">
        <v>23911</v>
      </c>
      <c r="O186" s="50">
        <v>25232</v>
      </c>
    </row>
    <row r="187" spans="3:15" x14ac:dyDescent="0.35">
      <c r="C187" s="51"/>
      <c r="D187" s="52">
        <v>2</v>
      </c>
      <c r="E187" s="50">
        <v>7499</v>
      </c>
      <c r="F187" s="50">
        <v>7655</v>
      </c>
      <c r="G187" s="50">
        <v>8850</v>
      </c>
      <c r="H187" s="50">
        <v>12935</v>
      </c>
      <c r="I187" s="50">
        <v>14191</v>
      </c>
      <c r="J187" s="50">
        <v>16788</v>
      </c>
      <c r="K187" s="50">
        <v>18338</v>
      </c>
      <c r="L187" s="50">
        <v>18094</v>
      </c>
      <c r="M187" s="50">
        <v>19644</v>
      </c>
      <c r="N187" s="50">
        <v>22956</v>
      </c>
      <c r="O187" s="50">
        <v>24592</v>
      </c>
    </row>
    <row r="188" spans="3:15" x14ac:dyDescent="0.35">
      <c r="C188" s="55"/>
      <c r="D188" s="54">
        <v>1</v>
      </c>
      <c r="E188" s="55">
        <v>7499</v>
      </c>
      <c r="F188" s="55">
        <v>7655</v>
      </c>
      <c r="G188" s="55">
        <v>8850</v>
      </c>
      <c r="H188" s="55">
        <v>12935</v>
      </c>
      <c r="I188" s="55">
        <v>14191</v>
      </c>
      <c r="J188" s="55">
        <v>16788</v>
      </c>
      <c r="K188" s="55">
        <v>18338</v>
      </c>
      <c r="L188" s="55">
        <v>18094</v>
      </c>
      <c r="M188" s="55">
        <v>19644</v>
      </c>
      <c r="N188" s="55">
        <v>22956</v>
      </c>
      <c r="O188" s="55">
        <v>24592</v>
      </c>
    </row>
    <row r="189" spans="3:15" x14ac:dyDescent="0.35"/>
  </sheetData>
  <sheetProtection algorithmName="SHA-256" hashValue="IcY85XK0FMAL3xF2xwNlx7drsCxznAXt8MPHFvBhLa4=" saltValue="jWnZ7/ZGUBeotk72r6NRpA==" spinCount="100000" sheet="1" selectLockedCells="1" selectUnlockedCells="1"/>
  <mergeCells count="6">
    <mergeCell ref="D161:D162"/>
    <mergeCell ref="D9:D10"/>
    <mergeCell ref="D39:D40"/>
    <mergeCell ref="D69:D70"/>
    <mergeCell ref="D99:D100"/>
    <mergeCell ref="D131:D132"/>
  </mergeCells>
  <pageMargins left="0.70866141732283472" right="0.70866141732283472" top="0.74803149606299213" bottom="0.74803149606299213" header="0.31496062992125984" footer="0.31496062992125984"/>
  <pageSetup paperSize="9" scale="80" fitToHeight="0" orientation="landscape" r:id="rId1"/>
  <rowBreaks count="5" manualBreakCount="5">
    <brk id="37" max="16383" man="1"/>
    <brk id="67" max="16383" man="1"/>
    <brk id="97" max="16383" man="1"/>
    <brk id="127" max="16383" man="1"/>
    <brk id="15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7804B-7BFB-4A1D-9F15-BBE960ADDEF5}">
  <sheetPr>
    <pageSetUpPr fitToPage="1"/>
  </sheetPr>
  <dimension ref="A1:AL94"/>
  <sheetViews>
    <sheetView zoomScale="85" zoomScaleNormal="85" workbookViewId="0">
      <pane ySplit="5" topLeftCell="A6" activePane="bottomLeft" state="frozen"/>
      <selection pane="bottomLeft" activeCell="F88" sqref="F88"/>
    </sheetView>
  </sheetViews>
  <sheetFormatPr defaultColWidth="0" defaultRowHeight="14.5" zeroHeight="1" x14ac:dyDescent="0.35"/>
  <cols>
    <col min="1" max="1" width="3.1796875" style="1" customWidth="1"/>
    <col min="2" max="2" width="39.1796875" style="1" bestFit="1" customWidth="1"/>
    <col min="3" max="6" width="17.81640625" style="1" customWidth="1"/>
    <col min="7" max="7" width="20.54296875" style="1" customWidth="1"/>
    <col min="8" max="8" width="19.453125" style="1" customWidth="1"/>
    <col min="9" max="9" width="20.1796875" style="1" customWidth="1"/>
    <col min="10" max="14" width="21" style="1" customWidth="1"/>
    <col min="15" max="15" width="5.1796875" style="1" customWidth="1"/>
    <col min="16" max="25" width="9" style="1" hidden="1" customWidth="1"/>
    <col min="26" max="38" width="0" hidden="1" customWidth="1"/>
    <col min="39" max="16384" width="9" hidden="1"/>
  </cols>
  <sheetData>
    <row r="1" spans="1:38" s="8" customFormat="1" ht="21" customHeight="1" x14ac:dyDescent="0.5">
      <c r="A1" s="9" t="s">
        <v>0</v>
      </c>
      <c r="B1" s="9"/>
    </row>
    <row r="2" spans="1:38" s="8" customFormat="1" ht="21" x14ac:dyDescent="0.5">
      <c r="A2" s="9" t="s">
        <v>184</v>
      </c>
      <c r="B2" s="9"/>
    </row>
    <row r="3" spans="1:38" x14ac:dyDescent="0.35">
      <c r="A3" s="3"/>
      <c r="B3" s="3"/>
      <c r="C3" s="3"/>
      <c r="D3" s="3"/>
      <c r="E3" s="3"/>
      <c r="F3" s="3"/>
      <c r="G3" s="3"/>
      <c r="H3" s="3"/>
      <c r="I3" s="3"/>
      <c r="J3" s="3"/>
      <c r="K3" s="3"/>
      <c r="L3" s="3"/>
      <c r="M3" s="3"/>
      <c r="N3" s="3"/>
      <c r="O3" s="3"/>
      <c r="P3" s="3"/>
      <c r="Q3" s="3"/>
      <c r="R3" s="3"/>
      <c r="S3" s="3"/>
      <c r="T3" s="3"/>
      <c r="U3" s="3"/>
      <c r="V3" s="3"/>
      <c r="W3" s="3"/>
      <c r="X3" s="3"/>
      <c r="Y3" s="3"/>
    </row>
    <row r="4" spans="1:38" ht="15" thickBot="1" x14ac:dyDescent="0.4">
      <c r="A4" s="3"/>
      <c r="B4" s="3"/>
      <c r="C4" s="3"/>
      <c r="D4" s="3"/>
      <c r="E4" s="3"/>
      <c r="F4" s="3"/>
      <c r="G4" s="3"/>
      <c r="H4" s="3"/>
      <c r="I4" s="3"/>
      <c r="J4" s="3"/>
      <c r="K4" s="3"/>
      <c r="L4" s="3"/>
      <c r="M4" s="3"/>
      <c r="N4" s="3"/>
      <c r="O4" s="3"/>
      <c r="P4" s="3"/>
      <c r="Q4" s="3"/>
      <c r="R4" s="3"/>
      <c r="S4" s="3"/>
      <c r="T4" s="3"/>
      <c r="U4" s="3"/>
      <c r="V4" s="3"/>
      <c r="W4" s="3"/>
      <c r="X4" s="3"/>
      <c r="Y4" s="3"/>
    </row>
    <row r="5" spans="1:38" ht="24.5" thickBot="1" x14ac:dyDescent="0.4">
      <c r="A5" s="3"/>
      <c r="B5" s="139"/>
      <c r="C5" s="140" t="s">
        <v>27</v>
      </c>
      <c r="D5" s="140" t="s">
        <v>5</v>
      </c>
      <c r="E5" s="140" t="s">
        <v>28</v>
      </c>
      <c r="F5" s="140" t="s">
        <v>29</v>
      </c>
      <c r="G5" s="140" t="s">
        <v>30</v>
      </c>
      <c r="H5" s="140" t="s">
        <v>44</v>
      </c>
      <c r="I5" s="140" t="s">
        <v>45</v>
      </c>
      <c r="J5" s="140" t="s">
        <v>33</v>
      </c>
      <c r="K5" s="140" t="s">
        <v>34</v>
      </c>
      <c r="L5" s="140" t="s">
        <v>46</v>
      </c>
      <c r="M5" s="140" t="s">
        <v>47</v>
      </c>
      <c r="N5" s="141" t="s">
        <v>210</v>
      </c>
      <c r="O5" s="3"/>
      <c r="P5" s="3"/>
      <c r="Q5" s="3"/>
      <c r="R5" s="3"/>
      <c r="S5" s="3"/>
      <c r="T5" s="3"/>
      <c r="U5" s="3"/>
      <c r="V5" s="3"/>
      <c r="W5" s="3"/>
      <c r="X5" s="3"/>
      <c r="Y5" s="3"/>
    </row>
    <row r="6" spans="1:38" x14ac:dyDescent="0.35">
      <c r="A6" s="3"/>
      <c r="B6" s="136" t="s">
        <v>48</v>
      </c>
      <c r="C6" s="137">
        <v>1</v>
      </c>
      <c r="D6" s="137">
        <v>1</v>
      </c>
      <c r="E6" s="137">
        <v>1</v>
      </c>
      <c r="F6" s="137">
        <v>1</v>
      </c>
      <c r="G6" s="137">
        <v>1</v>
      </c>
      <c r="H6" s="137">
        <v>1</v>
      </c>
      <c r="I6" s="137">
        <v>1</v>
      </c>
      <c r="J6" s="137">
        <v>1</v>
      </c>
      <c r="K6" s="137">
        <v>1</v>
      </c>
      <c r="L6" s="137">
        <v>1</v>
      </c>
      <c r="M6" s="137">
        <v>1</v>
      </c>
      <c r="N6" s="138">
        <v>1</v>
      </c>
      <c r="O6" s="41"/>
      <c r="P6" s="41"/>
      <c r="Q6" s="41"/>
      <c r="R6" s="41"/>
      <c r="S6" s="41"/>
      <c r="T6" s="41"/>
      <c r="U6" s="41"/>
      <c r="V6" s="41"/>
      <c r="W6" s="41"/>
      <c r="X6" s="41"/>
      <c r="Y6" s="41"/>
      <c r="AB6" s="42"/>
      <c r="AC6" s="42"/>
      <c r="AD6" s="42"/>
      <c r="AE6" s="42"/>
      <c r="AF6" s="42"/>
      <c r="AG6" s="42"/>
      <c r="AH6" s="42"/>
      <c r="AI6" s="42"/>
      <c r="AJ6" s="42"/>
      <c r="AK6" s="42"/>
      <c r="AL6" s="42"/>
    </row>
    <row r="7" spans="1:38" x14ac:dyDescent="0.35">
      <c r="A7" s="3"/>
      <c r="B7" s="130" t="s">
        <v>49</v>
      </c>
      <c r="C7" s="128">
        <v>0.99</v>
      </c>
      <c r="D7" s="128">
        <v>0.99</v>
      </c>
      <c r="E7" s="128">
        <v>0.99</v>
      </c>
      <c r="F7" s="128">
        <v>0.99</v>
      </c>
      <c r="G7" s="128">
        <v>0.96</v>
      </c>
      <c r="H7" s="128">
        <v>0.95</v>
      </c>
      <c r="I7" s="128">
        <v>0.94</v>
      </c>
      <c r="J7" s="128">
        <v>0.94</v>
      </c>
      <c r="K7" s="128">
        <v>0.94</v>
      </c>
      <c r="L7" s="128">
        <v>0.94</v>
      </c>
      <c r="M7" s="128">
        <v>0.94</v>
      </c>
      <c r="N7" s="131">
        <v>0.94</v>
      </c>
      <c r="O7" s="41"/>
      <c r="P7" s="41"/>
      <c r="Q7" s="41"/>
      <c r="R7" s="41"/>
      <c r="S7" s="41"/>
      <c r="T7" s="41"/>
      <c r="U7" s="41"/>
      <c r="V7" s="41"/>
      <c r="W7" s="41"/>
      <c r="X7" s="41"/>
      <c r="Y7" s="41"/>
      <c r="AB7" s="42"/>
      <c r="AC7" s="42"/>
      <c r="AD7" s="42"/>
      <c r="AE7" s="42"/>
      <c r="AF7" s="42"/>
      <c r="AG7" s="42"/>
      <c r="AH7" s="42"/>
      <c r="AI7" s="42"/>
      <c r="AJ7" s="42"/>
      <c r="AK7" s="42"/>
      <c r="AL7" s="42"/>
    </row>
    <row r="8" spans="1:38" x14ac:dyDescent="0.35">
      <c r="A8" s="3"/>
      <c r="B8" s="130" t="s">
        <v>50</v>
      </c>
      <c r="C8" s="128">
        <v>1.05</v>
      </c>
      <c r="D8" s="128">
        <v>1.05</v>
      </c>
      <c r="E8" s="128">
        <v>1.06</v>
      </c>
      <c r="F8" s="128">
        <v>1.05</v>
      </c>
      <c r="G8" s="128">
        <v>0.96</v>
      </c>
      <c r="H8" s="128">
        <v>0.94</v>
      </c>
      <c r="I8" s="128">
        <v>0.92</v>
      </c>
      <c r="J8" s="128">
        <v>0.91</v>
      </c>
      <c r="K8" s="128">
        <v>0.91</v>
      </c>
      <c r="L8" s="128">
        <v>0.91</v>
      </c>
      <c r="M8" s="128">
        <v>0.91</v>
      </c>
      <c r="N8" s="131">
        <v>0.91</v>
      </c>
      <c r="O8" s="41"/>
      <c r="P8" s="41"/>
      <c r="Q8" s="41"/>
      <c r="R8" s="41"/>
      <c r="S8" s="41"/>
      <c r="T8" s="41"/>
      <c r="U8" s="41"/>
      <c r="V8" s="41"/>
      <c r="W8" s="41"/>
      <c r="X8" s="41"/>
      <c r="Y8" s="41"/>
      <c r="AB8" s="42"/>
      <c r="AC8" s="42"/>
      <c r="AD8" s="42"/>
      <c r="AE8" s="42"/>
      <c r="AF8" s="42"/>
      <c r="AG8" s="42"/>
      <c r="AH8" s="42"/>
      <c r="AI8" s="42"/>
      <c r="AJ8" s="42"/>
      <c r="AK8" s="42"/>
      <c r="AL8" s="42"/>
    </row>
    <row r="9" spans="1:38" x14ac:dyDescent="0.35">
      <c r="A9" s="3"/>
      <c r="B9" s="130" t="s">
        <v>51</v>
      </c>
      <c r="C9" s="128">
        <v>1.05</v>
      </c>
      <c r="D9" s="128">
        <v>1.05</v>
      </c>
      <c r="E9" s="128">
        <v>1.05</v>
      </c>
      <c r="F9" s="128">
        <v>1.05</v>
      </c>
      <c r="G9" s="128">
        <v>1.01</v>
      </c>
      <c r="H9" s="128">
        <v>1</v>
      </c>
      <c r="I9" s="128">
        <v>1</v>
      </c>
      <c r="J9" s="128">
        <v>0.99</v>
      </c>
      <c r="K9" s="128">
        <v>1</v>
      </c>
      <c r="L9" s="128">
        <v>1</v>
      </c>
      <c r="M9" s="128">
        <v>1</v>
      </c>
      <c r="N9" s="131">
        <v>1</v>
      </c>
      <c r="O9" s="41"/>
      <c r="P9" s="41"/>
      <c r="Q9" s="41"/>
      <c r="R9" s="41"/>
      <c r="S9" s="41"/>
      <c r="T9" s="41"/>
      <c r="U9" s="41"/>
      <c r="V9" s="41"/>
      <c r="W9" s="41"/>
      <c r="X9" s="41"/>
      <c r="Y9" s="41"/>
      <c r="AB9" s="42"/>
      <c r="AC9" s="42"/>
      <c r="AD9" s="42"/>
      <c r="AE9" s="42"/>
      <c r="AF9" s="42"/>
      <c r="AG9" s="42"/>
      <c r="AH9" s="42"/>
      <c r="AI9" s="42"/>
      <c r="AJ9" s="42"/>
      <c r="AK9" s="42"/>
      <c r="AL9" s="42"/>
    </row>
    <row r="10" spans="1:38" x14ac:dyDescent="0.35">
      <c r="A10" s="3"/>
      <c r="B10" s="130" t="s">
        <v>52</v>
      </c>
      <c r="C10" s="128">
        <v>1.1200000000000001</v>
      </c>
      <c r="D10" s="128">
        <v>1.1100000000000001</v>
      </c>
      <c r="E10" s="128">
        <v>1.1299999999999999</v>
      </c>
      <c r="F10" s="128">
        <v>1.1100000000000001</v>
      </c>
      <c r="G10" s="128">
        <v>0.99</v>
      </c>
      <c r="H10" s="128">
        <v>0.98</v>
      </c>
      <c r="I10" s="128">
        <v>0.95</v>
      </c>
      <c r="J10" s="128">
        <v>0.94</v>
      </c>
      <c r="K10" s="128">
        <v>0.94</v>
      </c>
      <c r="L10" s="128">
        <v>0.94</v>
      </c>
      <c r="M10" s="128">
        <v>0.95</v>
      </c>
      <c r="N10" s="131">
        <v>0.95</v>
      </c>
      <c r="O10" s="41"/>
      <c r="P10" s="41"/>
      <c r="Q10" s="41"/>
      <c r="R10" s="41"/>
      <c r="S10" s="41"/>
      <c r="T10" s="41"/>
      <c r="U10" s="41"/>
      <c r="V10" s="41"/>
      <c r="W10" s="41"/>
      <c r="X10" s="41"/>
      <c r="Y10" s="41"/>
      <c r="AB10" s="42"/>
      <c r="AC10" s="42"/>
      <c r="AD10" s="42"/>
      <c r="AE10" s="42"/>
      <c r="AF10" s="42"/>
      <c r="AG10" s="42"/>
      <c r="AH10" s="42"/>
      <c r="AI10" s="42"/>
      <c r="AJ10" s="42"/>
      <c r="AK10" s="42"/>
      <c r="AL10" s="42"/>
    </row>
    <row r="11" spans="1:38" x14ac:dyDescent="0.35">
      <c r="A11" s="3"/>
      <c r="B11" s="130" t="s">
        <v>53</v>
      </c>
      <c r="C11" s="128">
        <v>1.07</v>
      </c>
      <c r="D11" s="128">
        <v>1.06</v>
      </c>
      <c r="E11" s="128">
        <v>1.07</v>
      </c>
      <c r="F11" s="128">
        <v>1.06</v>
      </c>
      <c r="G11" s="128">
        <v>0.96</v>
      </c>
      <c r="H11" s="128">
        <v>0.95</v>
      </c>
      <c r="I11" s="128">
        <v>0.92</v>
      </c>
      <c r="J11" s="128">
        <v>0.91</v>
      </c>
      <c r="K11" s="128">
        <v>0.91</v>
      </c>
      <c r="L11" s="128">
        <v>0.91</v>
      </c>
      <c r="M11" s="128">
        <v>0.91</v>
      </c>
      <c r="N11" s="131">
        <v>0.91</v>
      </c>
      <c r="O11" s="41"/>
      <c r="P11" s="41"/>
      <c r="Q11" s="41"/>
      <c r="R11" s="41"/>
      <c r="S11" s="41"/>
      <c r="T11" s="41"/>
      <c r="U11" s="41"/>
      <c r="V11" s="41"/>
      <c r="W11" s="41"/>
      <c r="X11" s="41"/>
      <c r="Y11" s="41"/>
      <c r="AB11" s="42"/>
      <c r="AC11" s="42"/>
      <c r="AD11" s="42"/>
      <c r="AE11" s="42"/>
      <c r="AF11" s="42"/>
      <c r="AG11" s="42"/>
      <c r="AH11" s="42"/>
      <c r="AI11" s="42"/>
      <c r="AJ11" s="42"/>
      <c r="AK11" s="42"/>
      <c r="AL11" s="42"/>
    </row>
    <row r="12" spans="1:38" x14ac:dyDescent="0.35">
      <c r="A12" s="3"/>
      <c r="B12" s="130" t="s">
        <v>54</v>
      </c>
      <c r="C12" s="128">
        <v>1.22</v>
      </c>
      <c r="D12" s="128">
        <v>1.22</v>
      </c>
      <c r="E12" s="128">
        <v>1.25</v>
      </c>
      <c r="F12" s="128">
        <v>1.22</v>
      </c>
      <c r="G12" s="128">
        <v>1.06</v>
      </c>
      <c r="H12" s="128">
        <v>1.04</v>
      </c>
      <c r="I12" s="128">
        <v>1.02</v>
      </c>
      <c r="J12" s="128">
        <v>1</v>
      </c>
      <c r="K12" s="128">
        <v>1.01</v>
      </c>
      <c r="L12" s="128">
        <v>1.01</v>
      </c>
      <c r="M12" s="128">
        <v>1.02</v>
      </c>
      <c r="N12" s="131">
        <v>1.02</v>
      </c>
      <c r="O12" s="41"/>
      <c r="P12" s="41"/>
      <c r="Q12" s="41"/>
      <c r="R12" s="41"/>
      <c r="S12" s="41"/>
      <c r="T12" s="41"/>
      <c r="U12" s="41"/>
      <c r="V12" s="41"/>
      <c r="W12" s="41"/>
      <c r="X12" s="41"/>
      <c r="Y12" s="41"/>
      <c r="AB12" s="42"/>
      <c r="AC12" s="42"/>
      <c r="AD12" s="42"/>
      <c r="AE12" s="42"/>
      <c r="AF12" s="42"/>
      <c r="AG12" s="42"/>
      <c r="AH12" s="42"/>
      <c r="AI12" s="42"/>
      <c r="AJ12" s="42"/>
      <c r="AK12" s="42"/>
      <c r="AL12" s="42"/>
    </row>
    <row r="13" spans="1:38" x14ac:dyDescent="0.35">
      <c r="A13" s="3"/>
      <c r="B13" s="130" t="s">
        <v>55</v>
      </c>
      <c r="C13" s="128">
        <v>1.02</v>
      </c>
      <c r="D13" s="128">
        <v>1.02</v>
      </c>
      <c r="E13" s="128">
        <v>1.02</v>
      </c>
      <c r="F13" s="128">
        <v>1.02</v>
      </c>
      <c r="G13" s="128">
        <v>0.93</v>
      </c>
      <c r="H13" s="128">
        <v>0.92</v>
      </c>
      <c r="I13" s="128">
        <v>0.9</v>
      </c>
      <c r="J13" s="128">
        <v>0.89</v>
      </c>
      <c r="K13" s="128">
        <v>0.89</v>
      </c>
      <c r="L13" s="128">
        <v>0.88</v>
      </c>
      <c r="M13" s="128">
        <v>0.88</v>
      </c>
      <c r="N13" s="131">
        <v>0.88</v>
      </c>
      <c r="O13" s="41"/>
      <c r="P13" s="41"/>
      <c r="Q13" s="41"/>
      <c r="R13" s="41"/>
      <c r="S13" s="41"/>
      <c r="T13" s="41"/>
      <c r="U13" s="41"/>
      <c r="V13" s="41"/>
      <c r="W13" s="41"/>
      <c r="X13" s="41"/>
      <c r="Y13" s="41"/>
      <c r="AB13" s="42"/>
      <c r="AC13" s="42"/>
      <c r="AD13" s="42"/>
      <c r="AE13" s="42"/>
      <c r="AF13" s="42"/>
      <c r="AG13" s="42"/>
      <c r="AH13" s="42"/>
      <c r="AI13" s="42"/>
      <c r="AJ13" s="42"/>
      <c r="AK13" s="42"/>
      <c r="AL13" s="42"/>
    </row>
    <row r="14" spans="1:38" x14ac:dyDescent="0.35">
      <c r="A14" s="3"/>
      <c r="B14" s="130" t="s">
        <v>56</v>
      </c>
      <c r="C14" s="128">
        <v>1.04</v>
      </c>
      <c r="D14" s="128">
        <v>1.04</v>
      </c>
      <c r="E14" s="128">
        <v>1.05</v>
      </c>
      <c r="F14" s="128">
        <v>1.04</v>
      </c>
      <c r="G14" s="128">
        <v>1.04</v>
      </c>
      <c r="H14" s="128">
        <v>1.04</v>
      </c>
      <c r="I14" s="128">
        <v>1.04</v>
      </c>
      <c r="J14" s="128">
        <v>1.04</v>
      </c>
      <c r="K14" s="128">
        <v>1.04</v>
      </c>
      <c r="L14" s="128">
        <v>1.05</v>
      </c>
      <c r="M14" s="128">
        <v>1.05</v>
      </c>
      <c r="N14" s="131">
        <v>1.05</v>
      </c>
      <c r="O14" s="41"/>
      <c r="P14" s="41"/>
      <c r="Q14" s="41"/>
      <c r="R14" s="41"/>
      <c r="S14" s="41"/>
      <c r="T14" s="41"/>
      <c r="U14" s="41"/>
      <c r="V14" s="41"/>
      <c r="W14" s="41"/>
      <c r="X14" s="41"/>
      <c r="Y14" s="41"/>
      <c r="AB14" s="42"/>
      <c r="AC14" s="42"/>
      <c r="AD14" s="42"/>
      <c r="AE14" s="42"/>
      <c r="AF14" s="42"/>
      <c r="AG14" s="42"/>
      <c r="AH14" s="42"/>
      <c r="AI14" s="42"/>
      <c r="AJ14" s="42"/>
      <c r="AK14" s="42"/>
      <c r="AL14" s="42"/>
    </row>
    <row r="15" spans="1:38" x14ac:dyDescent="0.35">
      <c r="A15" s="3"/>
      <c r="B15" s="130" t="s">
        <v>57</v>
      </c>
      <c r="C15" s="128">
        <v>1.04</v>
      </c>
      <c r="D15" s="128">
        <v>1.04</v>
      </c>
      <c r="E15" s="128">
        <v>1.05</v>
      </c>
      <c r="F15" s="128">
        <v>1.04</v>
      </c>
      <c r="G15" s="128">
        <v>0.95</v>
      </c>
      <c r="H15" s="128">
        <v>0.93</v>
      </c>
      <c r="I15" s="128">
        <v>0.91</v>
      </c>
      <c r="J15" s="128">
        <v>0.9</v>
      </c>
      <c r="K15" s="128">
        <v>0.9</v>
      </c>
      <c r="L15" s="128">
        <v>0.89</v>
      </c>
      <c r="M15" s="128">
        <v>0.9</v>
      </c>
      <c r="N15" s="131">
        <v>0.9</v>
      </c>
      <c r="O15" s="41"/>
      <c r="P15" s="41"/>
      <c r="Q15" s="41"/>
      <c r="R15" s="41"/>
      <c r="S15" s="41"/>
      <c r="T15" s="41"/>
      <c r="U15" s="41"/>
      <c r="V15" s="41"/>
      <c r="W15" s="41"/>
      <c r="X15" s="41"/>
      <c r="Y15" s="41"/>
      <c r="AB15" s="42"/>
      <c r="AC15" s="42"/>
      <c r="AD15" s="42"/>
      <c r="AE15" s="42"/>
      <c r="AF15" s="42"/>
      <c r="AG15" s="42"/>
      <c r="AH15" s="42"/>
      <c r="AI15" s="42"/>
      <c r="AJ15" s="42"/>
      <c r="AK15" s="42"/>
      <c r="AL15" s="42"/>
    </row>
    <row r="16" spans="1:38" x14ac:dyDescent="0.35">
      <c r="A16" s="3"/>
      <c r="B16" s="130" t="s">
        <v>58</v>
      </c>
      <c r="C16" s="128">
        <v>1.01</v>
      </c>
      <c r="D16" s="128">
        <v>1.01</v>
      </c>
      <c r="E16" s="128">
        <v>1.01</v>
      </c>
      <c r="F16" s="128">
        <v>1</v>
      </c>
      <c r="G16" s="128">
        <v>0.91</v>
      </c>
      <c r="H16" s="128">
        <v>0.89</v>
      </c>
      <c r="I16" s="128">
        <v>0.86</v>
      </c>
      <c r="J16" s="128">
        <v>0.85</v>
      </c>
      <c r="K16" s="128">
        <v>0.85</v>
      </c>
      <c r="L16" s="128">
        <v>0.84</v>
      </c>
      <c r="M16" s="128">
        <v>0.84</v>
      </c>
      <c r="N16" s="131">
        <v>0.84</v>
      </c>
      <c r="O16" s="41"/>
      <c r="P16" s="41"/>
      <c r="Q16" s="41"/>
      <c r="R16" s="41"/>
      <c r="S16" s="41"/>
      <c r="T16" s="41"/>
      <c r="U16" s="41"/>
      <c r="V16" s="41"/>
      <c r="W16" s="41"/>
      <c r="X16" s="41"/>
      <c r="Y16" s="41"/>
      <c r="AB16" s="42"/>
      <c r="AC16" s="42"/>
      <c r="AD16" s="42"/>
      <c r="AE16" s="42"/>
      <c r="AF16" s="42"/>
      <c r="AG16" s="42"/>
      <c r="AH16" s="42"/>
      <c r="AI16" s="42"/>
      <c r="AJ16" s="42"/>
      <c r="AK16" s="42"/>
      <c r="AL16" s="42"/>
    </row>
    <row r="17" spans="2:38" x14ac:dyDescent="0.35">
      <c r="B17" s="130" t="s">
        <v>59</v>
      </c>
      <c r="C17" s="128">
        <v>1.03</v>
      </c>
      <c r="D17" s="128">
        <v>1.03</v>
      </c>
      <c r="E17" s="128">
        <v>1.03</v>
      </c>
      <c r="F17" s="128">
        <v>1.02</v>
      </c>
      <c r="G17" s="128">
        <v>0.92</v>
      </c>
      <c r="H17" s="128">
        <v>0.9</v>
      </c>
      <c r="I17" s="128">
        <v>0.87</v>
      </c>
      <c r="J17" s="128">
        <v>0.86</v>
      </c>
      <c r="K17" s="128">
        <v>0.86</v>
      </c>
      <c r="L17" s="128">
        <v>0.86</v>
      </c>
      <c r="M17" s="128">
        <v>0.86</v>
      </c>
      <c r="N17" s="131">
        <v>0.86</v>
      </c>
      <c r="O17" s="41"/>
      <c r="P17" s="41"/>
      <c r="Q17" s="41"/>
      <c r="R17" s="41"/>
      <c r="S17" s="41"/>
      <c r="T17" s="41"/>
      <c r="U17" s="41"/>
      <c r="V17" s="41"/>
      <c r="W17" s="41"/>
      <c r="X17" s="41"/>
      <c r="Y17" s="41"/>
      <c r="AB17" s="42"/>
      <c r="AC17" s="42"/>
      <c r="AD17" s="42"/>
      <c r="AE17" s="42"/>
      <c r="AF17" s="42"/>
      <c r="AG17" s="42"/>
      <c r="AH17" s="42"/>
      <c r="AI17" s="42"/>
      <c r="AJ17" s="42"/>
      <c r="AK17" s="42"/>
      <c r="AL17" s="42"/>
    </row>
    <row r="18" spans="2:38" x14ac:dyDescent="0.35">
      <c r="B18" s="130" t="s">
        <v>60</v>
      </c>
      <c r="C18" s="128">
        <v>1.03</v>
      </c>
      <c r="D18" s="128">
        <v>1.03</v>
      </c>
      <c r="E18" s="128">
        <v>1.03</v>
      </c>
      <c r="F18" s="128">
        <v>1.03</v>
      </c>
      <c r="G18" s="128">
        <v>1</v>
      </c>
      <c r="H18" s="128">
        <v>1</v>
      </c>
      <c r="I18" s="128">
        <v>0.99</v>
      </c>
      <c r="J18" s="128">
        <v>0.99</v>
      </c>
      <c r="K18" s="128">
        <v>0.99</v>
      </c>
      <c r="L18" s="128">
        <v>0.99</v>
      </c>
      <c r="M18" s="128">
        <v>0.99</v>
      </c>
      <c r="N18" s="131">
        <v>0.99</v>
      </c>
      <c r="O18" s="41"/>
      <c r="P18" s="41"/>
      <c r="Q18" s="41"/>
      <c r="R18" s="41"/>
      <c r="S18" s="41"/>
      <c r="T18" s="41"/>
      <c r="U18" s="41"/>
      <c r="V18" s="41"/>
      <c r="W18" s="41"/>
      <c r="X18" s="41"/>
      <c r="Y18" s="41"/>
      <c r="AB18" s="42"/>
      <c r="AC18" s="42"/>
      <c r="AD18" s="42"/>
      <c r="AE18" s="42"/>
      <c r="AF18" s="42"/>
      <c r="AG18" s="42"/>
      <c r="AH18" s="42"/>
      <c r="AI18" s="42"/>
      <c r="AJ18" s="42"/>
      <c r="AK18" s="42"/>
      <c r="AL18" s="42"/>
    </row>
    <row r="19" spans="2:38" x14ac:dyDescent="0.35">
      <c r="B19" s="130" t="s">
        <v>61</v>
      </c>
      <c r="C19" s="128">
        <v>1.08</v>
      </c>
      <c r="D19" s="128">
        <v>1.08</v>
      </c>
      <c r="E19" s="128">
        <v>1.0900000000000001</v>
      </c>
      <c r="F19" s="128">
        <v>1.08</v>
      </c>
      <c r="G19" s="128">
        <v>1</v>
      </c>
      <c r="H19" s="128">
        <v>0.99</v>
      </c>
      <c r="I19" s="128">
        <v>0.97</v>
      </c>
      <c r="J19" s="128">
        <v>0.96</v>
      </c>
      <c r="K19" s="128">
        <v>0.96</v>
      </c>
      <c r="L19" s="128">
        <v>0.96</v>
      </c>
      <c r="M19" s="128">
        <v>0.97</v>
      </c>
      <c r="N19" s="131">
        <v>0.97</v>
      </c>
      <c r="O19" s="41"/>
      <c r="P19" s="41"/>
      <c r="Q19" s="41"/>
      <c r="R19" s="41"/>
      <c r="S19" s="41"/>
      <c r="T19" s="41"/>
      <c r="U19" s="41"/>
      <c r="V19" s="41"/>
      <c r="W19" s="41"/>
      <c r="X19" s="41"/>
      <c r="Y19" s="41"/>
      <c r="AB19" s="42"/>
      <c r="AC19" s="42"/>
      <c r="AD19" s="42"/>
      <c r="AE19" s="42"/>
      <c r="AF19" s="42"/>
      <c r="AG19" s="42"/>
      <c r="AH19" s="42"/>
      <c r="AI19" s="42"/>
      <c r="AJ19" s="42"/>
      <c r="AK19" s="42"/>
      <c r="AL19" s="42"/>
    </row>
    <row r="20" spans="2:38" x14ac:dyDescent="0.35">
      <c r="B20" s="130" t="s">
        <v>62</v>
      </c>
      <c r="C20" s="128">
        <v>1.05</v>
      </c>
      <c r="D20" s="128">
        <v>1.04</v>
      </c>
      <c r="E20" s="128">
        <v>1.05</v>
      </c>
      <c r="F20" s="128">
        <v>1.04</v>
      </c>
      <c r="G20" s="128">
        <v>0.93</v>
      </c>
      <c r="H20" s="128">
        <v>0.92</v>
      </c>
      <c r="I20" s="128">
        <v>0.89</v>
      </c>
      <c r="J20" s="128">
        <v>0.88</v>
      </c>
      <c r="K20" s="128">
        <v>0.88</v>
      </c>
      <c r="L20" s="128">
        <v>0.87</v>
      </c>
      <c r="M20" s="128">
        <v>0.87</v>
      </c>
      <c r="N20" s="131">
        <v>0.87</v>
      </c>
      <c r="O20" s="41"/>
      <c r="P20" s="41"/>
      <c r="Q20" s="41"/>
      <c r="R20" s="41"/>
      <c r="S20" s="41"/>
      <c r="T20" s="41"/>
      <c r="U20" s="41"/>
      <c r="V20" s="41"/>
      <c r="W20" s="41"/>
      <c r="X20" s="41"/>
      <c r="Y20" s="41"/>
      <c r="AB20" s="42"/>
      <c r="AC20" s="42"/>
      <c r="AD20" s="42"/>
      <c r="AE20" s="42"/>
      <c r="AF20" s="42"/>
      <c r="AG20" s="42"/>
      <c r="AH20" s="42"/>
      <c r="AI20" s="42"/>
      <c r="AJ20" s="42"/>
      <c r="AK20" s="42"/>
      <c r="AL20" s="42"/>
    </row>
    <row r="21" spans="2:38" x14ac:dyDescent="0.35">
      <c r="B21" s="130" t="s">
        <v>63</v>
      </c>
      <c r="C21" s="128">
        <v>1.05</v>
      </c>
      <c r="D21" s="128">
        <v>1.04</v>
      </c>
      <c r="E21" s="128">
        <v>1.05</v>
      </c>
      <c r="F21" s="128">
        <v>1.04</v>
      </c>
      <c r="G21" s="128">
        <v>0.96</v>
      </c>
      <c r="H21" s="128">
        <v>0.95</v>
      </c>
      <c r="I21" s="128">
        <v>0.92</v>
      </c>
      <c r="J21" s="128">
        <v>0.91</v>
      </c>
      <c r="K21" s="128">
        <v>0.92</v>
      </c>
      <c r="L21" s="128">
        <v>0.91</v>
      </c>
      <c r="M21" s="128">
        <v>0.91</v>
      </c>
      <c r="N21" s="131">
        <v>0.91</v>
      </c>
      <c r="O21" s="41"/>
      <c r="P21" s="41"/>
      <c r="Q21" s="41"/>
      <c r="R21" s="41"/>
      <c r="S21" s="41"/>
      <c r="T21" s="41"/>
      <c r="U21" s="41"/>
      <c r="V21" s="41"/>
      <c r="W21" s="41"/>
      <c r="X21" s="41"/>
      <c r="Y21" s="41"/>
      <c r="AB21" s="42"/>
      <c r="AC21" s="42"/>
      <c r="AD21" s="42"/>
      <c r="AE21" s="42"/>
      <c r="AF21" s="42"/>
      <c r="AG21" s="42"/>
      <c r="AH21" s="42"/>
      <c r="AI21" s="42"/>
      <c r="AJ21" s="42"/>
      <c r="AK21" s="42"/>
      <c r="AL21" s="42"/>
    </row>
    <row r="22" spans="2:38" x14ac:dyDescent="0.35">
      <c r="B22" s="130" t="s">
        <v>64</v>
      </c>
      <c r="C22" s="128">
        <v>1.04</v>
      </c>
      <c r="D22" s="128">
        <v>1.04</v>
      </c>
      <c r="E22" s="128">
        <v>1.05</v>
      </c>
      <c r="F22" s="128">
        <v>1.04</v>
      </c>
      <c r="G22" s="128">
        <v>1.04</v>
      </c>
      <c r="H22" s="128">
        <v>1.04</v>
      </c>
      <c r="I22" s="128">
        <v>1.04</v>
      </c>
      <c r="J22" s="128">
        <v>1.04</v>
      </c>
      <c r="K22" s="128">
        <v>1.04</v>
      </c>
      <c r="L22" s="128">
        <v>1.05</v>
      </c>
      <c r="M22" s="128">
        <v>1.05</v>
      </c>
      <c r="N22" s="131">
        <v>1.05</v>
      </c>
      <c r="O22" s="41"/>
      <c r="P22" s="41"/>
      <c r="Q22" s="41"/>
      <c r="R22" s="41"/>
      <c r="S22" s="41"/>
      <c r="T22" s="41"/>
      <c r="U22" s="41"/>
      <c r="V22" s="41"/>
      <c r="W22" s="41"/>
      <c r="X22" s="41"/>
      <c r="Y22" s="41"/>
      <c r="AB22" s="42"/>
      <c r="AC22" s="42"/>
      <c r="AD22" s="42"/>
      <c r="AE22" s="42"/>
      <c r="AF22" s="42"/>
      <c r="AG22" s="42"/>
      <c r="AH22" s="42"/>
      <c r="AI22" s="42"/>
      <c r="AJ22" s="42"/>
      <c r="AK22" s="42"/>
      <c r="AL22" s="42"/>
    </row>
    <row r="23" spans="2:38" x14ac:dyDescent="0.35">
      <c r="B23" s="130" t="s">
        <v>65</v>
      </c>
      <c r="C23" s="128">
        <v>1</v>
      </c>
      <c r="D23" s="128">
        <v>1</v>
      </c>
      <c r="E23" s="128">
        <v>1</v>
      </c>
      <c r="F23" s="128">
        <v>1</v>
      </c>
      <c r="G23" s="128">
        <v>1.01</v>
      </c>
      <c r="H23" s="128">
        <v>1.02</v>
      </c>
      <c r="I23" s="128">
        <v>1.02</v>
      </c>
      <c r="J23" s="128">
        <v>1.02</v>
      </c>
      <c r="K23" s="128">
        <v>1.02</v>
      </c>
      <c r="L23" s="128">
        <v>1.02</v>
      </c>
      <c r="M23" s="128">
        <v>1.02</v>
      </c>
      <c r="N23" s="131">
        <v>1.02</v>
      </c>
      <c r="O23" s="41"/>
      <c r="P23" s="41"/>
      <c r="Q23" s="41"/>
      <c r="R23" s="41"/>
      <c r="S23" s="41"/>
      <c r="T23" s="41"/>
      <c r="U23" s="41"/>
      <c r="V23" s="41"/>
      <c r="W23" s="41"/>
      <c r="X23" s="41"/>
      <c r="Y23" s="41"/>
      <c r="AB23" s="42"/>
      <c r="AC23" s="42"/>
      <c r="AD23" s="42"/>
      <c r="AE23" s="42"/>
      <c r="AF23" s="42"/>
      <c r="AG23" s="42"/>
      <c r="AH23" s="42"/>
      <c r="AI23" s="42"/>
      <c r="AJ23" s="42"/>
      <c r="AK23" s="42"/>
      <c r="AL23" s="42"/>
    </row>
    <row r="24" spans="2:38" x14ac:dyDescent="0.35">
      <c r="B24" s="130" t="s">
        <v>66</v>
      </c>
      <c r="C24" s="128">
        <v>1.0900000000000001</v>
      </c>
      <c r="D24" s="128">
        <v>1.1200000000000001</v>
      </c>
      <c r="E24" s="128">
        <v>1.1399999999999999</v>
      </c>
      <c r="F24" s="128">
        <v>1.1499999999999999</v>
      </c>
      <c r="G24" s="128">
        <v>1.61</v>
      </c>
      <c r="H24" s="128">
        <v>1.72</v>
      </c>
      <c r="I24" s="128">
        <v>1.88</v>
      </c>
      <c r="J24" s="128">
        <v>1.92</v>
      </c>
      <c r="K24" s="128">
        <v>1.92</v>
      </c>
      <c r="L24" s="128">
        <v>1.97</v>
      </c>
      <c r="M24" s="128">
        <v>1.99</v>
      </c>
      <c r="N24" s="131">
        <v>1.99</v>
      </c>
      <c r="O24" s="41"/>
      <c r="P24" s="41"/>
      <c r="Q24" s="41"/>
      <c r="R24" s="41"/>
      <c r="S24" s="41"/>
      <c r="T24" s="41"/>
      <c r="U24" s="41"/>
      <c r="V24" s="41"/>
      <c r="W24" s="41"/>
      <c r="X24" s="41"/>
      <c r="Y24" s="41"/>
      <c r="AB24" s="42"/>
      <c r="AC24" s="42"/>
      <c r="AD24" s="42"/>
      <c r="AE24" s="42"/>
      <c r="AF24" s="42"/>
      <c r="AG24" s="42"/>
      <c r="AH24" s="42"/>
      <c r="AI24" s="42"/>
      <c r="AJ24" s="42"/>
      <c r="AK24" s="42"/>
      <c r="AL24" s="42"/>
    </row>
    <row r="25" spans="2:38" x14ac:dyDescent="0.35">
      <c r="B25" s="130" t="s">
        <v>67</v>
      </c>
      <c r="C25" s="128">
        <v>1.0900000000000001</v>
      </c>
      <c r="D25" s="128">
        <v>1.1200000000000001</v>
      </c>
      <c r="E25" s="128">
        <v>1.1399999999999999</v>
      </c>
      <c r="F25" s="128">
        <v>1.1499999999999999</v>
      </c>
      <c r="G25" s="128">
        <v>1.6</v>
      </c>
      <c r="H25" s="128">
        <v>1.7</v>
      </c>
      <c r="I25" s="128">
        <v>1.86</v>
      </c>
      <c r="J25" s="128">
        <v>1.9</v>
      </c>
      <c r="K25" s="128">
        <v>1.9</v>
      </c>
      <c r="L25" s="128">
        <v>1.95</v>
      </c>
      <c r="M25" s="128">
        <v>1.96</v>
      </c>
      <c r="N25" s="131">
        <v>1.96</v>
      </c>
      <c r="O25" s="41"/>
      <c r="P25" s="41"/>
      <c r="Q25" s="41"/>
      <c r="R25" s="41"/>
      <c r="S25" s="41"/>
      <c r="T25" s="41"/>
      <c r="U25" s="41"/>
      <c r="V25" s="41"/>
      <c r="W25" s="41"/>
      <c r="X25" s="41"/>
      <c r="Y25" s="41"/>
      <c r="AB25" s="42"/>
      <c r="AC25" s="42"/>
      <c r="AD25" s="42"/>
      <c r="AE25" s="42"/>
      <c r="AF25" s="42"/>
      <c r="AG25" s="42"/>
      <c r="AH25" s="42"/>
      <c r="AI25" s="42"/>
      <c r="AJ25" s="42"/>
      <c r="AK25" s="42"/>
      <c r="AL25" s="42"/>
    </row>
    <row r="26" spans="2:38" x14ac:dyDescent="0.35">
      <c r="B26" s="130" t="s">
        <v>68</v>
      </c>
      <c r="C26" s="128">
        <v>1.01</v>
      </c>
      <c r="D26" s="128">
        <v>1.02</v>
      </c>
      <c r="E26" s="128">
        <v>1.02</v>
      </c>
      <c r="F26" s="128">
        <v>1.02</v>
      </c>
      <c r="G26" s="128">
        <v>1.0900000000000001</v>
      </c>
      <c r="H26" s="128">
        <v>1.1000000000000001</v>
      </c>
      <c r="I26" s="128">
        <v>1.1200000000000001</v>
      </c>
      <c r="J26" s="128">
        <v>1.1299999999999999</v>
      </c>
      <c r="K26" s="128">
        <v>1.1299999999999999</v>
      </c>
      <c r="L26" s="128">
        <v>1.1399999999999999</v>
      </c>
      <c r="M26" s="128">
        <v>1.1399999999999999</v>
      </c>
      <c r="N26" s="131">
        <v>1.1399999999999999</v>
      </c>
      <c r="O26" s="41"/>
      <c r="P26" s="41"/>
      <c r="Q26" s="41"/>
      <c r="R26" s="41"/>
      <c r="S26" s="41"/>
      <c r="T26" s="41"/>
      <c r="U26" s="41"/>
      <c r="V26" s="41"/>
      <c r="W26" s="41"/>
      <c r="X26" s="41"/>
      <c r="Y26" s="41"/>
      <c r="AB26" s="42"/>
      <c r="AC26" s="42"/>
      <c r="AD26" s="42"/>
      <c r="AE26" s="42"/>
      <c r="AF26" s="42"/>
      <c r="AG26" s="42"/>
      <c r="AH26" s="42"/>
      <c r="AI26" s="42"/>
      <c r="AJ26" s="42"/>
      <c r="AK26" s="42"/>
      <c r="AL26" s="42"/>
    </row>
    <row r="27" spans="2:38" x14ac:dyDescent="0.35">
      <c r="B27" s="130" t="s">
        <v>69</v>
      </c>
      <c r="C27" s="128">
        <v>1.05</v>
      </c>
      <c r="D27" s="128">
        <v>1.06</v>
      </c>
      <c r="E27" s="128">
        <v>1.07</v>
      </c>
      <c r="F27" s="128">
        <v>1.08</v>
      </c>
      <c r="G27" s="128">
        <v>1.31</v>
      </c>
      <c r="H27" s="128">
        <v>1.36</v>
      </c>
      <c r="I27" s="128">
        <v>1.44</v>
      </c>
      <c r="J27" s="128">
        <v>1.46</v>
      </c>
      <c r="K27" s="128">
        <v>1.46</v>
      </c>
      <c r="L27" s="128">
        <v>1.49</v>
      </c>
      <c r="M27" s="128">
        <v>1.5</v>
      </c>
      <c r="N27" s="131">
        <v>1.5</v>
      </c>
      <c r="O27" s="41"/>
      <c r="P27" s="41"/>
      <c r="Q27" s="41"/>
      <c r="R27" s="41"/>
      <c r="S27" s="41"/>
      <c r="T27" s="41"/>
      <c r="U27" s="41"/>
      <c r="V27" s="41"/>
      <c r="W27" s="41"/>
      <c r="X27" s="41"/>
      <c r="Y27" s="41"/>
      <c r="AB27" s="42"/>
      <c r="AC27" s="42"/>
      <c r="AD27" s="42"/>
      <c r="AE27" s="42"/>
      <c r="AF27" s="42"/>
      <c r="AG27" s="42"/>
      <c r="AH27" s="42"/>
      <c r="AI27" s="42"/>
      <c r="AJ27" s="42"/>
      <c r="AK27" s="42"/>
      <c r="AL27" s="42"/>
    </row>
    <row r="28" spans="2:38" x14ac:dyDescent="0.35">
      <c r="B28" s="130" t="s">
        <v>70</v>
      </c>
      <c r="C28" s="128">
        <v>1.03</v>
      </c>
      <c r="D28" s="128">
        <v>1.04</v>
      </c>
      <c r="E28" s="128">
        <v>1.05</v>
      </c>
      <c r="F28" s="128">
        <v>1.05</v>
      </c>
      <c r="G28" s="128">
        <v>1.17</v>
      </c>
      <c r="H28" s="128">
        <v>1.2</v>
      </c>
      <c r="I28" s="128">
        <v>1.24</v>
      </c>
      <c r="J28" s="128">
        <v>1.26</v>
      </c>
      <c r="K28" s="128">
        <v>1.26</v>
      </c>
      <c r="L28" s="128">
        <v>1.27</v>
      </c>
      <c r="M28" s="128">
        <v>1.28</v>
      </c>
      <c r="N28" s="131">
        <v>1.28</v>
      </c>
      <c r="O28" s="41"/>
      <c r="P28" s="41"/>
      <c r="Q28" s="41"/>
      <c r="R28" s="41"/>
      <c r="S28" s="41"/>
      <c r="T28" s="41"/>
      <c r="U28" s="41"/>
      <c r="V28" s="41"/>
      <c r="W28" s="41"/>
      <c r="X28" s="41"/>
      <c r="Y28" s="41"/>
      <c r="AB28" s="42"/>
      <c r="AC28" s="42"/>
      <c r="AD28" s="42"/>
      <c r="AE28" s="42"/>
      <c r="AF28" s="42"/>
      <c r="AG28" s="42"/>
      <c r="AH28" s="42"/>
      <c r="AI28" s="42"/>
      <c r="AJ28" s="42"/>
      <c r="AK28" s="42"/>
      <c r="AL28" s="42"/>
    </row>
    <row r="29" spans="2:38" x14ac:dyDescent="0.35">
      <c r="B29" s="130" t="s">
        <v>71</v>
      </c>
      <c r="C29" s="128">
        <v>1.04</v>
      </c>
      <c r="D29" s="128">
        <v>1.05</v>
      </c>
      <c r="E29" s="128">
        <v>1.06</v>
      </c>
      <c r="F29" s="128">
        <v>1.06</v>
      </c>
      <c r="G29" s="128">
        <v>1.21</v>
      </c>
      <c r="H29" s="128">
        <v>1.24</v>
      </c>
      <c r="I29" s="128">
        <v>1.29</v>
      </c>
      <c r="J29" s="128">
        <v>1.31</v>
      </c>
      <c r="K29" s="128">
        <v>1.31</v>
      </c>
      <c r="L29" s="128">
        <v>1.33</v>
      </c>
      <c r="M29" s="128">
        <v>1.33</v>
      </c>
      <c r="N29" s="131">
        <v>1.33</v>
      </c>
      <c r="O29" s="41"/>
      <c r="P29" s="41"/>
      <c r="Q29" s="41"/>
      <c r="R29" s="41"/>
      <c r="S29" s="41"/>
      <c r="T29" s="41"/>
      <c r="U29" s="41"/>
      <c r="V29" s="41"/>
      <c r="W29" s="41"/>
      <c r="X29" s="41"/>
      <c r="Y29" s="41"/>
      <c r="AB29" s="42"/>
      <c r="AC29" s="42"/>
      <c r="AD29" s="42"/>
      <c r="AE29" s="42"/>
      <c r="AF29" s="42"/>
      <c r="AG29" s="42"/>
      <c r="AH29" s="42"/>
      <c r="AI29" s="42"/>
      <c r="AJ29" s="42"/>
      <c r="AK29" s="42"/>
      <c r="AL29" s="42"/>
    </row>
    <row r="30" spans="2:38" x14ac:dyDescent="0.35">
      <c r="B30" s="130" t="s">
        <v>72</v>
      </c>
      <c r="C30" s="128">
        <v>1.01</v>
      </c>
      <c r="D30" s="128">
        <v>1</v>
      </c>
      <c r="E30" s="128">
        <v>1.01</v>
      </c>
      <c r="F30" s="128">
        <v>1</v>
      </c>
      <c r="G30" s="128">
        <v>0.96</v>
      </c>
      <c r="H30" s="128">
        <v>0.95</v>
      </c>
      <c r="I30" s="128">
        <v>0.94</v>
      </c>
      <c r="J30" s="128">
        <v>0.93</v>
      </c>
      <c r="K30" s="128">
        <v>0.94</v>
      </c>
      <c r="L30" s="128">
        <v>0.93</v>
      </c>
      <c r="M30" s="128">
        <v>0.93</v>
      </c>
      <c r="N30" s="131">
        <v>0.93</v>
      </c>
      <c r="O30" s="41"/>
      <c r="P30" s="41"/>
      <c r="Q30" s="41"/>
      <c r="R30" s="41"/>
      <c r="S30" s="41"/>
      <c r="T30" s="41"/>
      <c r="U30" s="41"/>
      <c r="V30" s="41"/>
      <c r="W30" s="41"/>
      <c r="X30" s="41"/>
      <c r="Y30" s="41"/>
      <c r="AB30" s="42"/>
      <c r="AC30" s="42"/>
      <c r="AD30" s="42"/>
      <c r="AE30" s="42"/>
      <c r="AF30" s="42"/>
      <c r="AG30" s="42"/>
      <c r="AH30" s="42"/>
      <c r="AI30" s="42"/>
      <c r="AJ30" s="42"/>
      <c r="AK30" s="42"/>
      <c r="AL30" s="42"/>
    </row>
    <row r="31" spans="2:38" x14ac:dyDescent="0.35">
      <c r="B31" s="130" t="s">
        <v>73</v>
      </c>
      <c r="C31" s="128">
        <v>1.04</v>
      </c>
      <c r="D31" s="128">
        <v>1.03</v>
      </c>
      <c r="E31" s="128">
        <v>1.04</v>
      </c>
      <c r="F31" s="128">
        <v>1.03</v>
      </c>
      <c r="G31" s="128">
        <v>0.97</v>
      </c>
      <c r="H31" s="128">
        <v>0.96</v>
      </c>
      <c r="I31" s="128">
        <v>0.95</v>
      </c>
      <c r="J31" s="128">
        <v>0.94</v>
      </c>
      <c r="K31" s="128">
        <v>0.94</v>
      </c>
      <c r="L31" s="128">
        <v>0.94</v>
      </c>
      <c r="M31" s="128">
        <v>0.94</v>
      </c>
      <c r="N31" s="131">
        <v>0.94</v>
      </c>
      <c r="O31" s="41"/>
      <c r="P31" s="41"/>
      <c r="Q31" s="41"/>
      <c r="R31" s="41"/>
      <c r="S31" s="41"/>
      <c r="T31" s="41"/>
      <c r="U31" s="41"/>
      <c r="V31" s="41"/>
      <c r="W31" s="41"/>
      <c r="X31" s="41"/>
      <c r="Y31" s="41"/>
      <c r="AB31" s="42"/>
      <c r="AC31" s="42"/>
      <c r="AD31" s="42"/>
      <c r="AE31" s="42"/>
      <c r="AF31" s="42"/>
      <c r="AG31" s="42"/>
      <c r="AH31" s="42"/>
      <c r="AI31" s="42"/>
      <c r="AJ31" s="42"/>
      <c r="AK31" s="42"/>
      <c r="AL31" s="42"/>
    </row>
    <row r="32" spans="2:38" x14ac:dyDescent="0.35">
      <c r="B32" s="130" t="s">
        <v>74</v>
      </c>
      <c r="C32" s="128">
        <v>1.01</v>
      </c>
      <c r="D32" s="128">
        <v>1.01</v>
      </c>
      <c r="E32" s="128">
        <v>1.02</v>
      </c>
      <c r="F32" s="128">
        <v>1.02</v>
      </c>
      <c r="G32" s="128">
        <v>1.07</v>
      </c>
      <c r="H32" s="128">
        <v>1.08</v>
      </c>
      <c r="I32" s="128">
        <v>1.1000000000000001</v>
      </c>
      <c r="J32" s="128">
        <v>1.1100000000000001</v>
      </c>
      <c r="K32" s="128">
        <v>1.1100000000000001</v>
      </c>
      <c r="L32" s="128">
        <v>1.1100000000000001</v>
      </c>
      <c r="M32" s="128">
        <v>1.1100000000000001</v>
      </c>
      <c r="N32" s="131">
        <v>1.1100000000000001</v>
      </c>
      <c r="O32" s="41"/>
      <c r="P32" s="41"/>
      <c r="Q32" s="41"/>
      <c r="R32" s="41"/>
      <c r="S32" s="41"/>
      <c r="T32" s="41"/>
      <c r="U32" s="41"/>
      <c r="V32" s="41"/>
      <c r="W32" s="41"/>
      <c r="X32" s="41"/>
      <c r="Y32" s="41"/>
      <c r="AB32" s="42"/>
      <c r="AC32" s="42"/>
      <c r="AD32" s="42"/>
      <c r="AE32" s="42"/>
      <c r="AF32" s="42"/>
      <c r="AG32" s="42"/>
      <c r="AH32" s="42"/>
      <c r="AI32" s="42"/>
      <c r="AJ32" s="42"/>
      <c r="AK32" s="42"/>
      <c r="AL32" s="42"/>
    </row>
    <row r="33" spans="2:38" x14ac:dyDescent="0.35">
      <c r="B33" s="130" t="s">
        <v>75</v>
      </c>
      <c r="C33" s="128">
        <v>1.02</v>
      </c>
      <c r="D33" s="128">
        <v>1.02</v>
      </c>
      <c r="E33" s="128">
        <v>1.03</v>
      </c>
      <c r="F33" s="128">
        <v>1.03</v>
      </c>
      <c r="G33" s="128">
        <v>1.1200000000000001</v>
      </c>
      <c r="H33" s="128">
        <v>1.1399999999999999</v>
      </c>
      <c r="I33" s="128">
        <v>1.18</v>
      </c>
      <c r="J33" s="128">
        <v>1.19</v>
      </c>
      <c r="K33" s="128">
        <v>1.19</v>
      </c>
      <c r="L33" s="128">
        <v>1.2</v>
      </c>
      <c r="M33" s="128">
        <v>1.2</v>
      </c>
      <c r="N33" s="131">
        <v>1.2</v>
      </c>
      <c r="O33" s="41"/>
      <c r="P33" s="41"/>
      <c r="Q33" s="41"/>
      <c r="R33" s="41"/>
      <c r="S33" s="41"/>
      <c r="T33" s="41"/>
      <c r="U33" s="41"/>
      <c r="V33" s="41"/>
      <c r="W33" s="41"/>
      <c r="X33" s="41"/>
      <c r="Y33" s="41"/>
      <c r="AB33" s="42"/>
      <c r="AC33" s="42"/>
      <c r="AD33" s="42"/>
      <c r="AE33" s="42"/>
      <c r="AF33" s="42"/>
      <c r="AG33" s="42"/>
      <c r="AH33" s="42"/>
      <c r="AI33" s="42"/>
      <c r="AJ33" s="42"/>
      <c r="AK33" s="42"/>
      <c r="AL33" s="42"/>
    </row>
    <row r="34" spans="2:38" x14ac:dyDescent="0.35">
      <c r="B34" s="130" t="s">
        <v>76</v>
      </c>
      <c r="C34" s="128">
        <v>1</v>
      </c>
      <c r="D34" s="128">
        <v>1</v>
      </c>
      <c r="E34" s="128">
        <v>1</v>
      </c>
      <c r="F34" s="128">
        <v>1</v>
      </c>
      <c r="G34" s="128">
        <v>1</v>
      </c>
      <c r="H34" s="128">
        <v>1</v>
      </c>
      <c r="I34" s="128">
        <v>1</v>
      </c>
      <c r="J34" s="128">
        <v>1</v>
      </c>
      <c r="K34" s="128">
        <v>1</v>
      </c>
      <c r="L34" s="128">
        <v>1</v>
      </c>
      <c r="M34" s="128">
        <v>1</v>
      </c>
      <c r="N34" s="131">
        <v>1</v>
      </c>
      <c r="O34" s="41"/>
      <c r="P34" s="41"/>
      <c r="Q34" s="41"/>
      <c r="R34" s="41"/>
      <c r="S34" s="41"/>
      <c r="T34" s="41"/>
      <c r="U34" s="41"/>
      <c r="V34" s="41"/>
      <c r="W34" s="41"/>
      <c r="X34" s="41"/>
      <c r="Y34" s="41"/>
      <c r="AB34" s="42"/>
      <c r="AC34" s="42"/>
      <c r="AD34" s="42"/>
      <c r="AE34" s="42"/>
      <c r="AF34" s="42"/>
      <c r="AG34" s="42"/>
      <c r="AH34" s="42"/>
      <c r="AI34" s="42"/>
      <c r="AJ34" s="42"/>
      <c r="AK34" s="42"/>
      <c r="AL34" s="42"/>
    </row>
    <row r="35" spans="2:38" x14ac:dyDescent="0.35">
      <c r="B35" s="130" t="s">
        <v>77</v>
      </c>
      <c r="C35" s="128">
        <v>1.01</v>
      </c>
      <c r="D35" s="128">
        <v>1.02</v>
      </c>
      <c r="E35" s="128">
        <v>1.02</v>
      </c>
      <c r="F35" s="128">
        <v>1.02</v>
      </c>
      <c r="G35" s="128">
        <v>1.0900000000000001</v>
      </c>
      <c r="H35" s="128">
        <v>1.1100000000000001</v>
      </c>
      <c r="I35" s="128">
        <v>1.1299999999999999</v>
      </c>
      <c r="J35" s="128">
        <v>1.1399999999999999</v>
      </c>
      <c r="K35" s="128">
        <v>1.1399999999999999</v>
      </c>
      <c r="L35" s="128">
        <v>1.1499999999999999</v>
      </c>
      <c r="M35" s="128">
        <v>1.1499999999999999</v>
      </c>
      <c r="N35" s="131">
        <v>1.1499999999999999</v>
      </c>
      <c r="O35" s="41"/>
      <c r="P35" s="41"/>
      <c r="Q35" s="41"/>
      <c r="R35" s="41"/>
      <c r="S35" s="41"/>
      <c r="T35" s="41"/>
      <c r="U35" s="41"/>
      <c r="V35" s="41"/>
      <c r="W35" s="41"/>
      <c r="X35" s="41"/>
      <c r="Y35" s="41"/>
      <c r="AB35" s="42"/>
      <c r="AC35" s="42"/>
      <c r="AD35" s="42"/>
      <c r="AE35" s="42"/>
      <c r="AF35" s="42"/>
      <c r="AG35" s="42"/>
      <c r="AH35" s="42"/>
      <c r="AI35" s="42"/>
      <c r="AJ35" s="42"/>
      <c r="AK35" s="42"/>
      <c r="AL35" s="42"/>
    </row>
    <row r="36" spans="2:38" x14ac:dyDescent="0.35">
      <c r="B36" s="130" t="s">
        <v>78</v>
      </c>
      <c r="C36" s="128">
        <v>1.35</v>
      </c>
      <c r="D36" s="128">
        <v>1.35</v>
      </c>
      <c r="E36" s="128">
        <v>1.41</v>
      </c>
      <c r="F36" s="128">
        <v>1.36</v>
      </c>
      <c r="G36" s="128">
        <v>1.21</v>
      </c>
      <c r="H36" s="128">
        <v>1.21</v>
      </c>
      <c r="I36" s="128">
        <v>1.21</v>
      </c>
      <c r="J36" s="128">
        <v>1.18</v>
      </c>
      <c r="K36" s="128">
        <v>1.2</v>
      </c>
      <c r="L36" s="128">
        <v>1.21</v>
      </c>
      <c r="M36" s="128">
        <v>1.23</v>
      </c>
      <c r="N36" s="131">
        <v>1.23</v>
      </c>
      <c r="O36" s="41"/>
      <c r="P36" s="41"/>
      <c r="Q36" s="41"/>
      <c r="R36" s="41"/>
      <c r="S36" s="41"/>
      <c r="T36" s="41"/>
      <c r="U36" s="41"/>
      <c r="V36" s="41"/>
      <c r="W36" s="41"/>
      <c r="X36" s="41"/>
      <c r="Y36" s="41"/>
      <c r="AB36" s="42"/>
      <c r="AC36" s="42"/>
      <c r="AD36" s="42"/>
      <c r="AE36" s="42"/>
      <c r="AF36" s="42"/>
      <c r="AG36" s="42"/>
      <c r="AH36" s="42"/>
      <c r="AI36" s="42"/>
      <c r="AJ36" s="42"/>
      <c r="AK36" s="42"/>
      <c r="AL36" s="42"/>
    </row>
    <row r="37" spans="2:38" x14ac:dyDescent="0.35">
      <c r="B37" s="130" t="s">
        <v>13</v>
      </c>
      <c r="C37" s="128">
        <v>1.85</v>
      </c>
      <c r="D37" s="128">
        <v>1.84</v>
      </c>
      <c r="E37" s="128">
        <v>1.98</v>
      </c>
      <c r="F37" s="128">
        <v>1.87</v>
      </c>
      <c r="G37" s="128">
        <v>1.54</v>
      </c>
      <c r="H37" s="128">
        <v>1.54</v>
      </c>
      <c r="I37" s="128">
        <v>1.55</v>
      </c>
      <c r="J37" s="128">
        <v>1.49</v>
      </c>
      <c r="K37" s="128">
        <v>1.53</v>
      </c>
      <c r="L37" s="128">
        <v>1.57</v>
      </c>
      <c r="M37" s="128">
        <v>1.61</v>
      </c>
      <c r="N37" s="131">
        <v>1.61</v>
      </c>
      <c r="O37" s="41"/>
      <c r="P37" s="41"/>
      <c r="Q37" s="41"/>
      <c r="R37" s="41"/>
      <c r="S37" s="41"/>
      <c r="T37" s="41"/>
      <c r="U37" s="41"/>
      <c r="V37" s="41"/>
      <c r="W37" s="41"/>
      <c r="X37" s="41"/>
      <c r="Y37" s="41"/>
      <c r="AB37" s="42"/>
      <c r="AC37" s="42"/>
      <c r="AD37" s="42"/>
      <c r="AE37" s="42"/>
      <c r="AF37" s="42"/>
      <c r="AG37" s="42"/>
      <c r="AH37" s="42"/>
      <c r="AI37" s="42"/>
      <c r="AJ37" s="42"/>
      <c r="AK37" s="42"/>
      <c r="AL37" s="42"/>
    </row>
    <row r="38" spans="2:38" x14ac:dyDescent="0.35">
      <c r="B38" s="130" t="s">
        <v>79</v>
      </c>
      <c r="C38" s="128">
        <v>0.97</v>
      </c>
      <c r="D38" s="128">
        <v>0.97</v>
      </c>
      <c r="E38" s="128">
        <v>0.96</v>
      </c>
      <c r="F38" s="128">
        <v>0.97</v>
      </c>
      <c r="G38" s="128">
        <v>0.94</v>
      </c>
      <c r="H38" s="128">
        <v>0.93</v>
      </c>
      <c r="I38" s="128">
        <v>0.92</v>
      </c>
      <c r="J38" s="128">
        <v>0.92</v>
      </c>
      <c r="K38" s="128">
        <v>0.92</v>
      </c>
      <c r="L38" s="128">
        <v>0.91</v>
      </c>
      <c r="M38" s="128">
        <v>0.91</v>
      </c>
      <c r="N38" s="131">
        <v>0.91</v>
      </c>
      <c r="O38" s="41"/>
      <c r="P38" s="41"/>
      <c r="Q38" s="41"/>
      <c r="R38" s="41"/>
      <c r="S38" s="41"/>
      <c r="T38" s="41"/>
      <c r="U38" s="41"/>
      <c r="V38" s="41"/>
      <c r="W38" s="41"/>
      <c r="X38" s="41"/>
      <c r="Y38" s="41"/>
      <c r="AB38" s="42"/>
      <c r="AC38" s="42"/>
      <c r="AD38" s="42"/>
      <c r="AE38" s="42"/>
      <c r="AF38" s="42"/>
      <c r="AG38" s="42"/>
      <c r="AH38" s="42"/>
      <c r="AI38" s="42"/>
      <c r="AJ38" s="42"/>
      <c r="AK38" s="42"/>
      <c r="AL38" s="42"/>
    </row>
    <row r="39" spans="2:38" x14ac:dyDescent="0.35">
      <c r="B39" s="130" t="s">
        <v>80</v>
      </c>
      <c r="C39" s="128">
        <v>0.98</v>
      </c>
      <c r="D39" s="128">
        <v>0.98</v>
      </c>
      <c r="E39" s="128">
        <v>0.97</v>
      </c>
      <c r="F39" s="128">
        <v>0.98</v>
      </c>
      <c r="G39" s="128">
        <v>0.98</v>
      </c>
      <c r="H39" s="128">
        <v>0.98</v>
      </c>
      <c r="I39" s="128">
        <v>0.98</v>
      </c>
      <c r="J39" s="128">
        <v>0.98</v>
      </c>
      <c r="K39" s="128">
        <v>0.98</v>
      </c>
      <c r="L39" s="128">
        <v>0.98</v>
      </c>
      <c r="M39" s="128">
        <v>0.98</v>
      </c>
      <c r="N39" s="131">
        <v>0.98</v>
      </c>
      <c r="O39" s="41"/>
      <c r="P39" s="41"/>
      <c r="Q39" s="41"/>
      <c r="R39" s="41"/>
      <c r="S39" s="41"/>
      <c r="T39" s="41"/>
      <c r="U39" s="41"/>
      <c r="V39" s="41"/>
      <c r="W39" s="41"/>
      <c r="X39" s="41"/>
      <c r="Y39" s="41"/>
      <c r="AB39" s="42"/>
      <c r="AC39" s="42"/>
      <c r="AD39" s="42"/>
      <c r="AE39" s="42"/>
      <c r="AF39" s="42"/>
      <c r="AG39" s="42"/>
      <c r="AH39" s="42"/>
      <c r="AI39" s="42"/>
      <c r="AJ39" s="42"/>
      <c r="AK39" s="42"/>
      <c r="AL39" s="42"/>
    </row>
    <row r="40" spans="2:38" x14ac:dyDescent="0.35">
      <c r="B40" s="130" t="s">
        <v>81</v>
      </c>
      <c r="C40" s="128">
        <v>0.98</v>
      </c>
      <c r="D40" s="128">
        <v>0.98</v>
      </c>
      <c r="E40" s="128">
        <v>0.98</v>
      </c>
      <c r="F40" s="128">
        <v>0.98</v>
      </c>
      <c r="G40" s="128">
        <v>1</v>
      </c>
      <c r="H40" s="128">
        <v>1</v>
      </c>
      <c r="I40" s="128">
        <v>1</v>
      </c>
      <c r="J40" s="128">
        <v>1.01</v>
      </c>
      <c r="K40" s="128">
        <v>1.01</v>
      </c>
      <c r="L40" s="128">
        <v>1.01</v>
      </c>
      <c r="M40" s="128">
        <v>1.01</v>
      </c>
      <c r="N40" s="131">
        <v>1.01</v>
      </c>
      <c r="O40" s="41"/>
      <c r="P40" s="41"/>
      <c r="Q40" s="41"/>
      <c r="R40" s="41"/>
      <c r="S40" s="41"/>
      <c r="T40" s="41"/>
      <c r="U40" s="41"/>
      <c r="V40" s="41"/>
      <c r="W40" s="41"/>
      <c r="X40" s="41"/>
      <c r="Y40" s="41"/>
      <c r="AB40" s="42"/>
      <c r="AC40" s="42"/>
      <c r="AD40" s="42"/>
      <c r="AE40" s="42"/>
      <c r="AF40" s="42"/>
      <c r="AG40" s="42"/>
      <c r="AH40" s="42"/>
      <c r="AI40" s="42"/>
      <c r="AJ40" s="42"/>
      <c r="AK40" s="42"/>
      <c r="AL40" s="42"/>
    </row>
    <row r="41" spans="2:38" x14ac:dyDescent="0.35">
      <c r="B41" s="130" t="s">
        <v>82</v>
      </c>
      <c r="C41" s="128">
        <v>0.98</v>
      </c>
      <c r="D41" s="128">
        <v>0.98</v>
      </c>
      <c r="E41" s="128">
        <v>0.97</v>
      </c>
      <c r="F41" s="128">
        <v>0.98</v>
      </c>
      <c r="G41" s="128">
        <v>0.98</v>
      </c>
      <c r="H41" s="128">
        <v>0.98</v>
      </c>
      <c r="I41" s="128">
        <v>0.98</v>
      </c>
      <c r="J41" s="128">
        <v>0.98</v>
      </c>
      <c r="K41" s="128">
        <v>0.98</v>
      </c>
      <c r="L41" s="128">
        <v>0.98</v>
      </c>
      <c r="M41" s="128">
        <v>0.98</v>
      </c>
      <c r="N41" s="131">
        <v>0.98</v>
      </c>
      <c r="O41" s="41"/>
      <c r="P41" s="41"/>
      <c r="Q41" s="41"/>
      <c r="R41" s="41"/>
      <c r="S41" s="41"/>
      <c r="T41" s="41"/>
      <c r="U41" s="41"/>
      <c r="V41" s="41"/>
      <c r="W41" s="41"/>
      <c r="X41" s="41"/>
      <c r="Y41" s="41"/>
      <c r="AB41" s="42"/>
      <c r="AC41" s="42"/>
      <c r="AD41" s="42"/>
      <c r="AE41" s="42"/>
      <c r="AF41" s="42"/>
      <c r="AG41" s="42"/>
      <c r="AH41" s="42"/>
      <c r="AI41" s="42"/>
      <c r="AJ41" s="42"/>
      <c r="AK41" s="42"/>
      <c r="AL41" s="42"/>
    </row>
    <row r="42" spans="2:38" x14ac:dyDescent="0.35">
      <c r="B42" s="130" t="s">
        <v>83</v>
      </c>
      <c r="C42" s="128">
        <v>1</v>
      </c>
      <c r="D42" s="128">
        <v>1</v>
      </c>
      <c r="E42" s="128">
        <v>1</v>
      </c>
      <c r="F42" s="128">
        <v>1.01</v>
      </c>
      <c r="G42" s="128">
        <v>1.1200000000000001</v>
      </c>
      <c r="H42" s="128">
        <v>1.1399999999999999</v>
      </c>
      <c r="I42" s="128">
        <v>1.17</v>
      </c>
      <c r="J42" s="128">
        <v>1.19</v>
      </c>
      <c r="K42" s="128">
        <v>1.18</v>
      </c>
      <c r="L42" s="128">
        <v>1.2</v>
      </c>
      <c r="M42" s="128">
        <v>1.2</v>
      </c>
      <c r="N42" s="131">
        <v>1.2</v>
      </c>
      <c r="O42" s="41"/>
      <c r="P42" s="41"/>
      <c r="Q42" s="41"/>
      <c r="R42" s="41"/>
      <c r="S42" s="41"/>
      <c r="T42" s="41"/>
      <c r="U42" s="41"/>
      <c r="V42" s="41"/>
      <c r="W42" s="41"/>
      <c r="X42" s="41"/>
      <c r="Y42" s="41"/>
      <c r="AB42" s="42"/>
      <c r="AC42" s="42"/>
      <c r="AD42" s="42"/>
      <c r="AE42" s="42"/>
      <c r="AF42" s="42"/>
      <c r="AG42" s="42"/>
      <c r="AH42" s="42"/>
      <c r="AI42" s="42"/>
      <c r="AJ42" s="42"/>
      <c r="AK42" s="42"/>
      <c r="AL42" s="42"/>
    </row>
    <row r="43" spans="2:38" x14ac:dyDescent="0.35">
      <c r="B43" s="130" t="s">
        <v>84</v>
      </c>
      <c r="C43" s="128">
        <v>1.1399999999999999</v>
      </c>
      <c r="D43" s="128">
        <v>1.1399999999999999</v>
      </c>
      <c r="E43" s="128">
        <v>1.1599999999999999</v>
      </c>
      <c r="F43" s="128">
        <v>1.1399999999999999</v>
      </c>
      <c r="G43" s="128">
        <v>1.01</v>
      </c>
      <c r="H43" s="128">
        <v>1</v>
      </c>
      <c r="I43" s="128">
        <v>0.98</v>
      </c>
      <c r="J43" s="128">
        <v>0.96</v>
      </c>
      <c r="K43" s="128">
        <v>0.97</v>
      </c>
      <c r="L43" s="128">
        <v>0.97</v>
      </c>
      <c r="M43" s="128">
        <v>0.97</v>
      </c>
      <c r="N43" s="131">
        <v>0.97</v>
      </c>
      <c r="O43" s="41"/>
      <c r="P43" s="41"/>
      <c r="Q43" s="41"/>
      <c r="R43" s="41"/>
      <c r="S43" s="41"/>
      <c r="T43" s="41"/>
      <c r="U43" s="41"/>
      <c r="V43" s="41"/>
      <c r="W43" s="41"/>
      <c r="X43" s="41"/>
      <c r="Y43" s="41"/>
      <c r="AB43" s="42"/>
      <c r="AC43" s="42"/>
      <c r="AD43" s="42"/>
      <c r="AE43" s="42"/>
      <c r="AF43" s="42"/>
      <c r="AG43" s="42"/>
      <c r="AH43" s="42"/>
      <c r="AI43" s="42"/>
      <c r="AJ43" s="42"/>
      <c r="AK43" s="42"/>
      <c r="AL43" s="42"/>
    </row>
    <row r="44" spans="2:38" x14ac:dyDescent="0.35">
      <c r="B44" s="130" t="s">
        <v>173</v>
      </c>
      <c r="C44" s="128">
        <v>1.23</v>
      </c>
      <c r="D44" s="128">
        <v>1.22</v>
      </c>
      <c r="E44" s="128">
        <v>1.26</v>
      </c>
      <c r="F44" s="128">
        <v>1.22</v>
      </c>
      <c r="G44" s="128">
        <v>1.07</v>
      </c>
      <c r="H44" s="128">
        <v>1.06</v>
      </c>
      <c r="I44" s="128">
        <v>1.04</v>
      </c>
      <c r="J44" s="128">
        <v>1.02</v>
      </c>
      <c r="K44" s="128">
        <v>1.03</v>
      </c>
      <c r="L44" s="128">
        <v>1.03</v>
      </c>
      <c r="M44" s="128">
        <v>1.05</v>
      </c>
      <c r="N44" s="131">
        <v>1.05</v>
      </c>
      <c r="O44" s="41"/>
      <c r="P44" s="41"/>
      <c r="Q44" s="41"/>
      <c r="R44" s="41"/>
      <c r="S44" s="41"/>
      <c r="T44" s="41"/>
      <c r="U44" s="41"/>
      <c r="V44" s="41"/>
      <c r="W44" s="41"/>
      <c r="X44" s="41"/>
      <c r="Y44" s="41"/>
      <c r="AB44" s="42"/>
      <c r="AC44" s="42"/>
      <c r="AD44" s="42"/>
      <c r="AE44" s="42"/>
      <c r="AF44" s="42"/>
      <c r="AG44" s="42"/>
      <c r="AH44" s="42"/>
      <c r="AI44" s="42"/>
      <c r="AJ44" s="42"/>
      <c r="AK44" s="42"/>
      <c r="AL44" s="42"/>
    </row>
    <row r="45" spans="2:38" x14ac:dyDescent="0.35">
      <c r="B45" s="130" t="s">
        <v>85</v>
      </c>
      <c r="C45" s="128">
        <v>1.03</v>
      </c>
      <c r="D45" s="128">
        <v>1.03</v>
      </c>
      <c r="E45" s="128">
        <v>1.03</v>
      </c>
      <c r="F45" s="128">
        <v>1.02</v>
      </c>
      <c r="G45" s="128">
        <v>0.91</v>
      </c>
      <c r="H45" s="128">
        <v>0.89</v>
      </c>
      <c r="I45" s="128">
        <v>0.86</v>
      </c>
      <c r="J45" s="128">
        <v>0.85</v>
      </c>
      <c r="K45" s="128">
        <v>0.85</v>
      </c>
      <c r="L45" s="128">
        <v>0.84</v>
      </c>
      <c r="M45" s="128">
        <v>0.84</v>
      </c>
      <c r="N45" s="131">
        <v>0.84</v>
      </c>
      <c r="O45" s="41"/>
      <c r="P45" s="41"/>
      <c r="Q45" s="41"/>
      <c r="R45" s="41"/>
      <c r="S45" s="41"/>
      <c r="T45" s="41"/>
      <c r="U45" s="41"/>
      <c r="V45" s="41"/>
      <c r="W45" s="41"/>
      <c r="X45" s="41"/>
      <c r="Y45" s="41"/>
      <c r="AB45" s="42"/>
      <c r="AC45" s="42"/>
      <c r="AD45" s="42"/>
      <c r="AE45" s="42"/>
      <c r="AF45" s="42"/>
      <c r="AG45" s="42"/>
      <c r="AH45" s="42"/>
      <c r="AI45" s="42"/>
      <c r="AJ45" s="42"/>
      <c r="AK45" s="42"/>
      <c r="AL45" s="42"/>
    </row>
    <row r="46" spans="2:38" x14ac:dyDescent="0.35">
      <c r="B46" s="130" t="s">
        <v>86</v>
      </c>
      <c r="C46" s="128">
        <v>0.97</v>
      </c>
      <c r="D46" s="128">
        <v>0.97</v>
      </c>
      <c r="E46" s="128">
        <v>0.96</v>
      </c>
      <c r="F46" s="128">
        <v>0.96</v>
      </c>
      <c r="G46" s="128">
        <v>0.93</v>
      </c>
      <c r="H46" s="128">
        <v>0.92</v>
      </c>
      <c r="I46" s="128">
        <v>0.91</v>
      </c>
      <c r="J46" s="128">
        <v>0.9</v>
      </c>
      <c r="K46" s="128">
        <v>0.9</v>
      </c>
      <c r="L46" s="128">
        <v>0.9</v>
      </c>
      <c r="M46" s="128">
        <v>0.89</v>
      </c>
      <c r="N46" s="131">
        <v>0.89</v>
      </c>
      <c r="O46" s="41"/>
      <c r="P46" s="41"/>
      <c r="Q46" s="41"/>
      <c r="R46" s="41"/>
      <c r="S46" s="41"/>
      <c r="T46" s="41"/>
      <c r="U46" s="41"/>
      <c r="V46" s="41"/>
      <c r="W46" s="41"/>
      <c r="X46" s="41"/>
      <c r="Y46" s="41"/>
      <c r="AB46" s="42"/>
      <c r="AC46" s="42"/>
      <c r="AD46" s="42"/>
      <c r="AE46" s="42"/>
      <c r="AF46" s="42"/>
      <c r="AG46" s="42"/>
      <c r="AH46" s="42"/>
      <c r="AI46" s="42"/>
      <c r="AJ46" s="42"/>
      <c r="AK46" s="42"/>
      <c r="AL46" s="42"/>
    </row>
    <row r="47" spans="2:38" x14ac:dyDescent="0.35">
      <c r="B47" s="130" t="s">
        <v>87</v>
      </c>
      <c r="C47" s="128">
        <v>0.96</v>
      </c>
      <c r="D47" s="128">
        <v>0.96</v>
      </c>
      <c r="E47" s="128">
        <v>0.95</v>
      </c>
      <c r="F47" s="128">
        <v>0.95</v>
      </c>
      <c r="G47" s="128">
        <v>0.89</v>
      </c>
      <c r="H47" s="128">
        <v>0.87</v>
      </c>
      <c r="I47" s="128">
        <v>0.85</v>
      </c>
      <c r="J47" s="128">
        <v>0.84</v>
      </c>
      <c r="K47" s="128">
        <v>0.84</v>
      </c>
      <c r="L47" s="128">
        <v>0.83</v>
      </c>
      <c r="M47" s="128">
        <v>0.83</v>
      </c>
      <c r="N47" s="131">
        <v>0.83</v>
      </c>
      <c r="O47" s="41"/>
      <c r="P47" s="41"/>
      <c r="Q47" s="41"/>
      <c r="R47" s="41"/>
      <c r="S47" s="41"/>
      <c r="T47" s="41"/>
      <c r="U47" s="41"/>
      <c r="V47" s="41"/>
      <c r="W47" s="41"/>
      <c r="X47" s="41"/>
      <c r="Y47" s="41"/>
      <c r="AB47" s="42"/>
      <c r="AC47" s="42"/>
      <c r="AD47" s="42"/>
      <c r="AE47" s="42"/>
      <c r="AF47" s="42"/>
      <c r="AG47" s="42"/>
      <c r="AH47" s="42"/>
      <c r="AI47" s="42"/>
      <c r="AJ47" s="42"/>
      <c r="AK47" s="42"/>
      <c r="AL47" s="42"/>
    </row>
    <row r="48" spans="2:38" x14ac:dyDescent="0.35">
      <c r="B48" s="130" t="s">
        <v>88</v>
      </c>
      <c r="C48" s="128">
        <v>1.08</v>
      </c>
      <c r="D48" s="128">
        <v>1.07</v>
      </c>
      <c r="E48" s="128">
        <v>1.08</v>
      </c>
      <c r="F48" s="128">
        <v>1.07</v>
      </c>
      <c r="G48" s="128">
        <v>0.98</v>
      </c>
      <c r="H48" s="128">
        <v>0.96</v>
      </c>
      <c r="I48" s="128">
        <v>0.94</v>
      </c>
      <c r="J48" s="128">
        <v>0.93</v>
      </c>
      <c r="K48" s="128">
        <v>0.93</v>
      </c>
      <c r="L48" s="128">
        <v>0.93</v>
      </c>
      <c r="M48" s="128">
        <v>0.93</v>
      </c>
      <c r="N48" s="131">
        <v>0.93</v>
      </c>
      <c r="O48" s="41"/>
      <c r="P48" s="41"/>
      <c r="Q48" s="41"/>
      <c r="R48" s="41"/>
      <c r="S48" s="41"/>
      <c r="T48" s="41"/>
      <c r="U48" s="41"/>
      <c r="V48" s="41"/>
      <c r="W48" s="41"/>
      <c r="X48" s="41"/>
      <c r="Y48" s="41"/>
      <c r="AB48" s="42"/>
      <c r="AC48" s="42"/>
      <c r="AD48" s="42"/>
      <c r="AE48" s="42"/>
      <c r="AF48" s="42"/>
      <c r="AG48" s="42"/>
      <c r="AH48" s="42"/>
      <c r="AI48" s="42"/>
      <c r="AJ48" s="42"/>
      <c r="AK48" s="42"/>
      <c r="AL48" s="42"/>
    </row>
    <row r="49" spans="2:38" x14ac:dyDescent="0.35">
      <c r="B49" s="130" t="s">
        <v>174</v>
      </c>
      <c r="C49" s="128">
        <v>1.2</v>
      </c>
      <c r="D49" s="128">
        <v>1.2</v>
      </c>
      <c r="E49" s="128">
        <v>1.23</v>
      </c>
      <c r="F49" s="128">
        <v>1.2</v>
      </c>
      <c r="G49" s="128">
        <v>1.06</v>
      </c>
      <c r="H49" s="128">
        <v>1.05</v>
      </c>
      <c r="I49" s="128">
        <v>1.03</v>
      </c>
      <c r="J49" s="128">
        <v>1.01</v>
      </c>
      <c r="K49" s="128">
        <v>1.02</v>
      </c>
      <c r="L49" s="128">
        <v>1.03</v>
      </c>
      <c r="M49" s="128">
        <v>1.04</v>
      </c>
      <c r="N49" s="131">
        <v>1.04</v>
      </c>
      <c r="O49" s="41"/>
      <c r="P49" s="41"/>
      <c r="Q49" s="41"/>
      <c r="R49" s="41"/>
      <c r="S49" s="41"/>
      <c r="T49" s="41"/>
      <c r="U49" s="41"/>
      <c r="V49" s="41"/>
      <c r="W49" s="41"/>
      <c r="X49" s="41"/>
      <c r="Y49" s="41"/>
      <c r="AB49" s="42"/>
      <c r="AC49" s="42"/>
      <c r="AD49" s="42"/>
      <c r="AE49" s="42"/>
      <c r="AF49" s="42"/>
      <c r="AG49" s="42"/>
      <c r="AH49" s="42"/>
      <c r="AI49" s="42"/>
      <c r="AJ49" s="42"/>
      <c r="AK49" s="42"/>
      <c r="AL49" s="42"/>
    </row>
    <row r="50" spans="2:38" x14ac:dyDescent="0.35">
      <c r="B50" s="130" t="s">
        <v>89</v>
      </c>
      <c r="C50" s="128">
        <v>1</v>
      </c>
      <c r="D50" s="128">
        <v>0.99</v>
      </c>
      <c r="E50" s="128">
        <v>0.99</v>
      </c>
      <c r="F50" s="128">
        <v>0.99</v>
      </c>
      <c r="G50" s="128">
        <v>0.93</v>
      </c>
      <c r="H50" s="128">
        <v>0.92</v>
      </c>
      <c r="I50" s="128">
        <v>0.9</v>
      </c>
      <c r="J50" s="128">
        <v>0.89</v>
      </c>
      <c r="K50" s="128">
        <v>0.89</v>
      </c>
      <c r="L50" s="128">
        <v>0.89</v>
      </c>
      <c r="M50" s="128">
        <v>0.89</v>
      </c>
      <c r="N50" s="131">
        <v>0.89</v>
      </c>
      <c r="O50" s="41"/>
      <c r="P50" s="41"/>
      <c r="Q50" s="41"/>
      <c r="R50" s="41"/>
      <c r="S50" s="41"/>
      <c r="T50" s="41"/>
      <c r="U50" s="41"/>
      <c r="V50" s="41"/>
      <c r="W50" s="41"/>
      <c r="X50" s="41"/>
      <c r="Y50" s="41"/>
      <c r="AB50" s="42"/>
      <c r="AC50" s="42"/>
      <c r="AD50" s="42"/>
      <c r="AE50" s="42"/>
      <c r="AF50" s="42"/>
      <c r="AG50" s="42"/>
      <c r="AH50" s="42"/>
      <c r="AI50" s="42"/>
      <c r="AJ50" s="42"/>
      <c r="AK50" s="42"/>
      <c r="AL50" s="42"/>
    </row>
    <row r="51" spans="2:38" x14ac:dyDescent="0.35">
      <c r="B51" s="130" t="s">
        <v>90</v>
      </c>
      <c r="C51" s="128">
        <v>0.98</v>
      </c>
      <c r="D51" s="128">
        <v>0.98</v>
      </c>
      <c r="E51" s="128">
        <v>0.97</v>
      </c>
      <c r="F51" s="128">
        <v>0.97</v>
      </c>
      <c r="G51" s="128">
        <v>0.92</v>
      </c>
      <c r="H51" s="128">
        <v>0.91</v>
      </c>
      <c r="I51" s="128">
        <v>0.89</v>
      </c>
      <c r="J51" s="128">
        <v>0.89</v>
      </c>
      <c r="K51" s="128">
        <v>0.89</v>
      </c>
      <c r="L51" s="128">
        <v>0.88</v>
      </c>
      <c r="M51" s="128">
        <v>0.88</v>
      </c>
      <c r="N51" s="131">
        <v>0.88</v>
      </c>
      <c r="O51" s="41"/>
      <c r="P51" s="41"/>
      <c r="Q51" s="41"/>
      <c r="R51" s="41"/>
      <c r="S51" s="41"/>
      <c r="T51" s="41"/>
      <c r="U51" s="41"/>
      <c r="V51" s="41"/>
      <c r="W51" s="41"/>
      <c r="X51" s="41"/>
      <c r="Y51" s="41"/>
      <c r="AB51" s="42"/>
      <c r="AC51" s="42"/>
      <c r="AD51" s="42"/>
      <c r="AE51" s="42"/>
      <c r="AF51" s="42"/>
      <c r="AG51" s="42"/>
      <c r="AH51" s="42"/>
      <c r="AI51" s="42"/>
      <c r="AJ51" s="42"/>
      <c r="AK51" s="42"/>
      <c r="AL51" s="42"/>
    </row>
    <row r="52" spans="2:38" x14ac:dyDescent="0.35">
      <c r="B52" s="130" t="s">
        <v>91</v>
      </c>
      <c r="C52" s="128">
        <v>1.66</v>
      </c>
      <c r="D52" s="128">
        <v>1.65</v>
      </c>
      <c r="E52" s="128">
        <v>1.76</v>
      </c>
      <c r="F52" s="128">
        <v>1.67</v>
      </c>
      <c r="G52" s="128">
        <v>1.4</v>
      </c>
      <c r="H52" s="128">
        <v>1.39</v>
      </c>
      <c r="I52" s="128">
        <v>1.39</v>
      </c>
      <c r="J52" s="128">
        <v>1.34</v>
      </c>
      <c r="K52" s="128">
        <v>1.37</v>
      </c>
      <c r="L52" s="128">
        <v>1.4</v>
      </c>
      <c r="M52" s="128">
        <v>1.43</v>
      </c>
      <c r="N52" s="131">
        <v>1.43</v>
      </c>
      <c r="O52" s="41"/>
      <c r="P52" s="41"/>
      <c r="Q52" s="41"/>
      <c r="R52" s="41"/>
      <c r="S52" s="41"/>
      <c r="T52" s="41"/>
      <c r="U52" s="41"/>
      <c r="V52" s="41"/>
      <c r="W52" s="41"/>
      <c r="X52" s="41"/>
      <c r="Y52" s="41"/>
      <c r="AB52" s="42"/>
      <c r="AC52" s="42"/>
      <c r="AD52" s="42"/>
      <c r="AE52" s="42"/>
      <c r="AF52" s="42"/>
      <c r="AG52" s="42"/>
      <c r="AH52" s="42"/>
      <c r="AI52" s="42"/>
      <c r="AJ52" s="42"/>
      <c r="AK52" s="42"/>
      <c r="AL52" s="42"/>
    </row>
    <row r="53" spans="2:38" x14ac:dyDescent="0.35">
      <c r="B53" s="130" t="s">
        <v>92</v>
      </c>
      <c r="C53" s="129">
        <v>0.97</v>
      </c>
      <c r="D53" s="129">
        <v>0.97</v>
      </c>
      <c r="E53" s="129">
        <v>0.96</v>
      </c>
      <c r="F53" s="129">
        <v>0.96</v>
      </c>
      <c r="G53" s="129">
        <v>0.9</v>
      </c>
      <c r="H53" s="129">
        <v>0.89</v>
      </c>
      <c r="I53" s="129">
        <v>0.87</v>
      </c>
      <c r="J53" s="129">
        <v>0.86</v>
      </c>
      <c r="K53" s="129">
        <v>0.86</v>
      </c>
      <c r="L53" s="129">
        <v>0.85</v>
      </c>
      <c r="M53" s="129">
        <v>0.85</v>
      </c>
      <c r="N53" s="132">
        <v>0.85</v>
      </c>
      <c r="O53" s="41"/>
      <c r="P53" s="41"/>
      <c r="Q53" s="41"/>
      <c r="R53" s="41"/>
      <c r="S53" s="41"/>
      <c r="T53" s="41"/>
      <c r="U53" s="41"/>
      <c r="V53" s="41"/>
      <c r="W53" s="41"/>
      <c r="X53" s="41"/>
      <c r="Y53" s="41"/>
      <c r="AB53" s="42"/>
      <c r="AC53" s="42"/>
      <c r="AD53" s="42"/>
      <c r="AE53" s="42"/>
      <c r="AF53" s="42"/>
      <c r="AG53" s="42"/>
      <c r="AH53" s="42"/>
      <c r="AI53" s="42"/>
      <c r="AJ53" s="42"/>
      <c r="AK53" s="42"/>
      <c r="AL53" s="42"/>
    </row>
    <row r="54" spans="2:38" x14ac:dyDescent="0.35">
      <c r="B54" s="130" t="s">
        <v>93</v>
      </c>
      <c r="C54" s="129">
        <v>0.98</v>
      </c>
      <c r="D54" s="129">
        <v>0.97</v>
      </c>
      <c r="E54" s="129">
        <v>0.97</v>
      </c>
      <c r="F54" s="129">
        <v>0.97</v>
      </c>
      <c r="G54" s="129">
        <v>0.89</v>
      </c>
      <c r="H54" s="129">
        <v>0.87</v>
      </c>
      <c r="I54" s="129">
        <v>0.84</v>
      </c>
      <c r="J54" s="129">
        <v>0.84</v>
      </c>
      <c r="K54" s="129">
        <v>0.84</v>
      </c>
      <c r="L54" s="129">
        <v>0.83</v>
      </c>
      <c r="M54" s="129">
        <v>0.82</v>
      </c>
      <c r="N54" s="132">
        <v>0.82</v>
      </c>
      <c r="O54" s="41"/>
      <c r="P54" s="41"/>
      <c r="Q54" s="41"/>
      <c r="R54" s="41"/>
      <c r="S54" s="41"/>
      <c r="T54" s="41"/>
      <c r="U54" s="41"/>
      <c r="V54" s="41"/>
      <c r="W54" s="41"/>
      <c r="X54" s="41"/>
      <c r="Y54" s="41"/>
      <c r="AB54" s="42"/>
      <c r="AC54" s="42"/>
      <c r="AD54" s="42"/>
      <c r="AE54" s="42"/>
      <c r="AF54" s="42"/>
      <c r="AG54" s="42"/>
      <c r="AH54" s="42"/>
      <c r="AI54" s="42"/>
      <c r="AJ54" s="42"/>
      <c r="AK54" s="42"/>
      <c r="AL54" s="42"/>
    </row>
    <row r="55" spans="2:38" x14ac:dyDescent="0.35">
      <c r="B55" s="130" t="s">
        <v>94</v>
      </c>
      <c r="C55" s="129">
        <v>1.17</v>
      </c>
      <c r="D55" s="129">
        <v>1.17</v>
      </c>
      <c r="E55" s="129">
        <v>1.2</v>
      </c>
      <c r="F55" s="129">
        <v>1.17</v>
      </c>
      <c r="G55" s="129">
        <v>1.04</v>
      </c>
      <c r="H55" s="129">
        <v>1.03</v>
      </c>
      <c r="I55" s="129">
        <v>1.01</v>
      </c>
      <c r="J55" s="129">
        <v>0.99</v>
      </c>
      <c r="K55" s="129">
        <v>1</v>
      </c>
      <c r="L55" s="129">
        <v>1</v>
      </c>
      <c r="M55" s="129">
        <v>1.01</v>
      </c>
      <c r="N55" s="132">
        <v>1.01</v>
      </c>
      <c r="O55" s="41"/>
      <c r="P55" s="41"/>
      <c r="Q55" s="41"/>
      <c r="R55" s="41"/>
      <c r="S55" s="41"/>
      <c r="T55" s="41"/>
      <c r="U55" s="41"/>
      <c r="V55" s="41"/>
      <c r="W55" s="41"/>
      <c r="X55" s="41"/>
      <c r="Y55" s="41"/>
      <c r="AB55" s="42"/>
      <c r="AC55" s="42"/>
      <c r="AD55" s="42"/>
      <c r="AE55" s="42"/>
      <c r="AF55" s="42"/>
      <c r="AG55" s="42"/>
      <c r="AH55" s="42"/>
      <c r="AI55" s="42"/>
      <c r="AJ55" s="42"/>
      <c r="AK55" s="42"/>
      <c r="AL55" s="42"/>
    </row>
    <row r="56" spans="2:38" x14ac:dyDescent="0.35">
      <c r="B56" s="130" t="s">
        <v>95</v>
      </c>
      <c r="C56" s="129">
        <v>1</v>
      </c>
      <c r="D56" s="129">
        <v>1</v>
      </c>
      <c r="E56" s="129">
        <v>1</v>
      </c>
      <c r="F56" s="129">
        <v>0.99</v>
      </c>
      <c r="G56" s="129">
        <v>0.9</v>
      </c>
      <c r="H56" s="129">
        <v>0.88</v>
      </c>
      <c r="I56" s="129">
        <v>0.85</v>
      </c>
      <c r="J56" s="129">
        <v>0.84</v>
      </c>
      <c r="K56" s="129">
        <v>0.84</v>
      </c>
      <c r="L56" s="129">
        <v>0.84</v>
      </c>
      <c r="M56" s="129">
        <v>0.84</v>
      </c>
      <c r="N56" s="132">
        <v>0.84</v>
      </c>
      <c r="O56" s="41"/>
      <c r="P56" s="41"/>
      <c r="Q56" s="41"/>
      <c r="R56" s="41"/>
      <c r="S56" s="41"/>
      <c r="T56" s="41"/>
      <c r="U56" s="41"/>
      <c r="V56" s="41"/>
      <c r="W56" s="41"/>
      <c r="X56" s="41"/>
      <c r="Y56" s="41"/>
      <c r="AB56" s="42"/>
      <c r="AC56" s="42"/>
      <c r="AD56" s="42"/>
      <c r="AE56" s="42"/>
      <c r="AF56" s="42"/>
      <c r="AG56" s="42"/>
      <c r="AH56" s="42"/>
      <c r="AI56" s="42"/>
      <c r="AJ56" s="42"/>
      <c r="AK56" s="42"/>
      <c r="AL56" s="42"/>
    </row>
    <row r="57" spans="2:38" x14ac:dyDescent="0.35">
      <c r="B57" s="130" t="s">
        <v>96</v>
      </c>
      <c r="C57" s="129">
        <v>1.01</v>
      </c>
      <c r="D57" s="129">
        <v>1.01</v>
      </c>
      <c r="E57" s="129">
        <v>1.02</v>
      </c>
      <c r="F57" s="129">
        <v>1.01</v>
      </c>
      <c r="G57" s="129">
        <v>1</v>
      </c>
      <c r="H57" s="129">
        <v>1</v>
      </c>
      <c r="I57" s="129">
        <v>1</v>
      </c>
      <c r="J57" s="129">
        <v>1</v>
      </c>
      <c r="K57" s="129">
        <v>1</v>
      </c>
      <c r="L57" s="129">
        <v>1</v>
      </c>
      <c r="M57" s="129">
        <v>1</v>
      </c>
      <c r="N57" s="132">
        <v>1</v>
      </c>
      <c r="O57" s="41"/>
      <c r="P57" s="41"/>
      <c r="Q57" s="41"/>
      <c r="R57" s="41"/>
      <c r="S57" s="41"/>
      <c r="T57" s="41"/>
      <c r="U57" s="41"/>
      <c r="V57" s="41"/>
      <c r="W57" s="41"/>
      <c r="X57" s="41"/>
      <c r="Y57" s="41"/>
      <c r="AB57" s="42"/>
      <c r="AC57" s="42"/>
      <c r="AD57" s="42"/>
      <c r="AE57" s="42"/>
      <c r="AF57" s="42"/>
      <c r="AG57" s="42"/>
      <c r="AH57" s="42"/>
      <c r="AI57" s="42"/>
      <c r="AJ57" s="42"/>
      <c r="AK57" s="42"/>
      <c r="AL57" s="42"/>
    </row>
    <row r="58" spans="2:38" x14ac:dyDescent="0.35">
      <c r="B58" s="130" t="s">
        <v>97</v>
      </c>
      <c r="C58" s="129">
        <v>1.1100000000000001</v>
      </c>
      <c r="D58" s="129">
        <v>1.1100000000000001</v>
      </c>
      <c r="E58" s="129">
        <v>1.1200000000000001</v>
      </c>
      <c r="F58" s="129">
        <v>1.1100000000000001</v>
      </c>
      <c r="G58" s="129">
        <v>1.02</v>
      </c>
      <c r="H58" s="129">
        <v>1.01</v>
      </c>
      <c r="I58" s="129">
        <v>1</v>
      </c>
      <c r="J58" s="129">
        <v>0.98</v>
      </c>
      <c r="K58" s="129">
        <v>0.99</v>
      </c>
      <c r="L58" s="129">
        <v>0.99</v>
      </c>
      <c r="M58" s="129">
        <v>1</v>
      </c>
      <c r="N58" s="132">
        <v>1</v>
      </c>
      <c r="O58" s="41"/>
      <c r="P58" s="41"/>
      <c r="Q58" s="41"/>
      <c r="R58" s="41"/>
      <c r="S58" s="41"/>
      <c r="T58" s="41"/>
      <c r="U58" s="41"/>
      <c r="V58" s="41"/>
      <c r="W58" s="41"/>
      <c r="X58" s="41"/>
      <c r="Y58" s="41"/>
      <c r="AB58" s="42"/>
      <c r="AC58" s="42"/>
      <c r="AD58" s="42"/>
      <c r="AE58" s="42"/>
      <c r="AF58" s="42"/>
      <c r="AG58" s="42"/>
      <c r="AH58" s="42"/>
      <c r="AI58" s="42"/>
      <c r="AJ58" s="42"/>
      <c r="AK58" s="42"/>
      <c r="AL58" s="42"/>
    </row>
    <row r="59" spans="2:38" x14ac:dyDescent="0.35">
      <c r="B59" s="130" t="s">
        <v>98</v>
      </c>
      <c r="C59" s="129">
        <v>1.05</v>
      </c>
      <c r="D59" s="129">
        <v>1.05</v>
      </c>
      <c r="E59" s="129">
        <v>1.06</v>
      </c>
      <c r="F59" s="129">
        <v>1.05</v>
      </c>
      <c r="G59" s="129">
        <v>1.01</v>
      </c>
      <c r="H59" s="129">
        <v>1</v>
      </c>
      <c r="I59" s="129">
        <v>1</v>
      </c>
      <c r="J59" s="129">
        <v>0.99</v>
      </c>
      <c r="K59" s="129">
        <v>0.99</v>
      </c>
      <c r="L59" s="129">
        <v>0.99</v>
      </c>
      <c r="M59" s="129">
        <v>1</v>
      </c>
      <c r="N59" s="132">
        <v>1</v>
      </c>
      <c r="O59" s="41"/>
      <c r="P59" s="41"/>
      <c r="Q59" s="41"/>
      <c r="R59" s="41"/>
      <c r="S59" s="41"/>
      <c r="T59" s="41"/>
      <c r="U59" s="41"/>
      <c r="V59" s="41"/>
      <c r="W59" s="41"/>
      <c r="X59" s="41"/>
      <c r="Y59" s="41"/>
      <c r="AB59" s="42"/>
      <c r="AC59" s="42"/>
      <c r="AD59" s="42"/>
      <c r="AE59" s="42"/>
      <c r="AF59" s="42"/>
      <c r="AG59" s="42"/>
      <c r="AH59" s="42"/>
      <c r="AI59" s="42"/>
      <c r="AJ59" s="42"/>
      <c r="AK59" s="42"/>
      <c r="AL59" s="42"/>
    </row>
    <row r="60" spans="2:38" x14ac:dyDescent="0.35">
      <c r="B60" s="130" t="s">
        <v>99</v>
      </c>
      <c r="C60" s="129">
        <v>1.0900000000000001</v>
      </c>
      <c r="D60" s="129">
        <v>1.0900000000000001</v>
      </c>
      <c r="E60" s="129">
        <v>1.1000000000000001</v>
      </c>
      <c r="F60" s="129">
        <v>1.0900000000000001</v>
      </c>
      <c r="G60" s="129">
        <v>1.06</v>
      </c>
      <c r="H60" s="129">
        <v>1.06</v>
      </c>
      <c r="I60" s="129">
        <v>1.07</v>
      </c>
      <c r="J60" s="129">
        <v>1.06</v>
      </c>
      <c r="K60" s="129">
        <v>1.06</v>
      </c>
      <c r="L60" s="129">
        <v>1.07</v>
      </c>
      <c r="M60" s="129">
        <v>1.07</v>
      </c>
      <c r="N60" s="132">
        <v>1.07</v>
      </c>
      <c r="O60" s="41"/>
      <c r="P60" s="41"/>
      <c r="Q60" s="41"/>
      <c r="R60" s="41"/>
      <c r="S60" s="41"/>
      <c r="T60" s="41"/>
      <c r="U60" s="41"/>
      <c r="V60" s="41"/>
      <c r="W60" s="41"/>
      <c r="X60" s="41"/>
      <c r="Y60" s="41"/>
      <c r="AB60" s="42"/>
      <c r="AC60" s="42"/>
      <c r="AD60" s="42"/>
      <c r="AE60" s="42"/>
      <c r="AF60" s="42"/>
      <c r="AG60" s="42"/>
      <c r="AH60" s="42"/>
      <c r="AI60" s="42"/>
      <c r="AJ60" s="42"/>
      <c r="AK60" s="42"/>
      <c r="AL60" s="42"/>
    </row>
    <row r="61" spans="2:38" x14ac:dyDescent="0.35">
      <c r="B61" s="130" t="s">
        <v>100</v>
      </c>
      <c r="C61" s="129">
        <v>1.21</v>
      </c>
      <c r="D61" s="129">
        <v>1.21</v>
      </c>
      <c r="E61" s="129">
        <v>1.24</v>
      </c>
      <c r="F61" s="129">
        <v>1.21</v>
      </c>
      <c r="G61" s="129">
        <v>1.06</v>
      </c>
      <c r="H61" s="129">
        <v>1.04</v>
      </c>
      <c r="I61" s="129">
        <v>1.02</v>
      </c>
      <c r="J61" s="129">
        <v>1</v>
      </c>
      <c r="K61" s="129">
        <v>1.01</v>
      </c>
      <c r="L61" s="129">
        <v>1.01</v>
      </c>
      <c r="M61" s="129">
        <v>1.02</v>
      </c>
      <c r="N61" s="132">
        <v>1.02</v>
      </c>
      <c r="O61" s="41"/>
      <c r="P61" s="41"/>
      <c r="Q61" s="41"/>
      <c r="R61" s="41"/>
      <c r="S61" s="41"/>
      <c r="T61" s="41"/>
      <c r="U61" s="41"/>
      <c r="V61" s="41"/>
      <c r="W61" s="41"/>
      <c r="X61" s="41"/>
      <c r="Y61" s="41"/>
      <c r="AB61" s="42"/>
      <c r="AC61" s="42"/>
      <c r="AD61" s="42"/>
      <c r="AE61" s="42"/>
      <c r="AF61" s="42"/>
      <c r="AG61" s="42"/>
      <c r="AH61" s="42"/>
      <c r="AI61" s="42"/>
      <c r="AJ61" s="42"/>
      <c r="AK61" s="42"/>
      <c r="AL61" s="42"/>
    </row>
    <row r="62" spans="2:38" x14ac:dyDescent="0.35">
      <c r="B62" s="130" t="s">
        <v>101</v>
      </c>
      <c r="C62" s="129">
        <v>1.39</v>
      </c>
      <c r="D62" s="129">
        <v>1.38</v>
      </c>
      <c r="E62" s="129">
        <v>1.45</v>
      </c>
      <c r="F62" s="129">
        <v>1.39</v>
      </c>
      <c r="G62" s="129">
        <v>1.19</v>
      </c>
      <c r="H62" s="129">
        <v>1.18</v>
      </c>
      <c r="I62" s="129">
        <v>1.1599999999999999</v>
      </c>
      <c r="J62" s="129">
        <v>1.1299999999999999</v>
      </c>
      <c r="K62" s="129">
        <v>1.1499999999999999</v>
      </c>
      <c r="L62" s="129">
        <v>1.1599999999999999</v>
      </c>
      <c r="M62" s="129">
        <v>1.18</v>
      </c>
      <c r="N62" s="132">
        <v>1.18</v>
      </c>
      <c r="O62" s="41"/>
      <c r="P62" s="41"/>
      <c r="Q62" s="41"/>
      <c r="R62" s="41"/>
      <c r="S62" s="41"/>
      <c r="T62" s="41"/>
      <c r="U62" s="41"/>
      <c r="V62" s="41"/>
      <c r="W62" s="41"/>
      <c r="X62" s="41"/>
      <c r="Y62" s="41"/>
      <c r="AB62" s="42"/>
      <c r="AC62" s="42"/>
      <c r="AD62" s="42"/>
      <c r="AE62" s="42"/>
      <c r="AF62" s="42"/>
      <c r="AG62" s="42"/>
      <c r="AH62" s="42"/>
      <c r="AI62" s="42"/>
      <c r="AJ62" s="42"/>
      <c r="AK62" s="42"/>
      <c r="AL62" s="42"/>
    </row>
    <row r="63" spans="2:38" x14ac:dyDescent="0.35">
      <c r="B63" s="130" t="s">
        <v>102</v>
      </c>
      <c r="C63" s="129">
        <v>1.1100000000000001</v>
      </c>
      <c r="D63" s="129">
        <v>1.1000000000000001</v>
      </c>
      <c r="E63" s="129">
        <v>1.1200000000000001</v>
      </c>
      <c r="F63" s="129">
        <v>1.1000000000000001</v>
      </c>
      <c r="G63" s="129">
        <v>0.98</v>
      </c>
      <c r="H63" s="129">
        <v>0.96</v>
      </c>
      <c r="I63" s="129">
        <v>0.94</v>
      </c>
      <c r="J63" s="129">
        <v>0.92</v>
      </c>
      <c r="K63" s="129">
        <v>0.93</v>
      </c>
      <c r="L63" s="129">
        <v>0.92</v>
      </c>
      <c r="M63" s="129">
        <v>0.93</v>
      </c>
      <c r="N63" s="132">
        <v>0.93</v>
      </c>
      <c r="O63" s="41"/>
      <c r="P63" s="41"/>
      <c r="Q63" s="41"/>
      <c r="R63" s="41"/>
      <c r="S63" s="41"/>
      <c r="T63" s="41"/>
      <c r="U63" s="41"/>
      <c r="V63" s="41"/>
      <c r="W63" s="41"/>
      <c r="X63" s="41"/>
      <c r="Y63" s="41"/>
      <c r="AB63" s="42"/>
      <c r="AC63" s="42"/>
      <c r="AD63" s="42"/>
      <c r="AE63" s="42"/>
      <c r="AF63" s="42"/>
      <c r="AG63" s="42"/>
      <c r="AH63" s="42"/>
      <c r="AI63" s="42"/>
      <c r="AJ63" s="42"/>
      <c r="AK63" s="42"/>
      <c r="AL63" s="42"/>
    </row>
    <row r="64" spans="2:38" x14ac:dyDescent="0.35">
      <c r="B64" s="130" t="s">
        <v>103</v>
      </c>
      <c r="C64" s="129">
        <v>1.02</v>
      </c>
      <c r="D64" s="129">
        <v>1.01</v>
      </c>
      <c r="E64" s="129">
        <v>1.02</v>
      </c>
      <c r="F64" s="129">
        <v>1.01</v>
      </c>
      <c r="G64" s="129">
        <v>0.94</v>
      </c>
      <c r="H64" s="129">
        <v>0.93</v>
      </c>
      <c r="I64" s="129">
        <v>0.9</v>
      </c>
      <c r="J64" s="129">
        <v>0.9</v>
      </c>
      <c r="K64" s="129">
        <v>0.9</v>
      </c>
      <c r="L64" s="129">
        <v>0.89</v>
      </c>
      <c r="M64" s="129">
        <v>0.89</v>
      </c>
      <c r="N64" s="132">
        <v>0.89</v>
      </c>
      <c r="O64" s="41"/>
      <c r="P64" s="41"/>
      <c r="Q64" s="41"/>
      <c r="R64" s="41"/>
      <c r="S64" s="41"/>
      <c r="T64" s="41"/>
      <c r="U64" s="41"/>
      <c r="V64" s="41"/>
      <c r="W64" s="41"/>
      <c r="X64" s="41"/>
      <c r="Y64" s="41"/>
      <c r="AB64" s="42"/>
      <c r="AC64" s="42"/>
      <c r="AD64" s="42"/>
      <c r="AE64" s="42"/>
      <c r="AF64" s="42"/>
      <c r="AG64" s="42"/>
      <c r="AH64" s="42"/>
      <c r="AI64" s="42"/>
      <c r="AJ64" s="42"/>
      <c r="AK64" s="42"/>
      <c r="AL64" s="42"/>
    </row>
    <row r="65" spans="2:38" x14ac:dyDescent="0.35">
      <c r="B65" s="130" t="s">
        <v>104</v>
      </c>
      <c r="C65" s="129">
        <v>1.06</v>
      </c>
      <c r="D65" s="129">
        <v>1.05</v>
      </c>
      <c r="E65" s="129">
        <v>1.06</v>
      </c>
      <c r="F65" s="129">
        <v>1.05</v>
      </c>
      <c r="G65" s="129">
        <v>0.94</v>
      </c>
      <c r="H65" s="129">
        <v>0.92</v>
      </c>
      <c r="I65" s="129">
        <v>0.9</v>
      </c>
      <c r="J65" s="129">
        <v>0.88</v>
      </c>
      <c r="K65" s="129">
        <v>0.89</v>
      </c>
      <c r="L65" s="129">
        <v>0.88</v>
      </c>
      <c r="M65" s="129">
        <v>0.88</v>
      </c>
      <c r="N65" s="132">
        <v>0.88</v>
      </c>
      <c r="O65" s="41"/>
      <c r="P65" s="41"/>
      <c r="Q65" s="41"/>
      <c r="R65" s="41"/>
      <c r="S65" s="41"/>
      <c r="T65" s="41"/>
      <c r="U65" s="41"/>
      <c r="V65" s="41"/>
      <c r="W65" s="41"/>
      <c r="X65" s="41"/>
      <c r="Y65" s="41"/>
      <c r="AB65" s="42"/>
      <c r="AC65" s="42"/>
      <c r="AD65" s="42"/>
      <c r="AE65" s="42"/>
      <c r="AF65" s="42"/>
      <c r="AG65" s="42"/>
      <c r="AH65" s="42"/>
      <c r="AI65" s="42"/>
      <c r="AJ65" s="42"/>
      <c r="AK65" s="42"/>
      <c r="AL65" s="42"/>
    </row>
    <row r="66" spans="2:38" x14ac:dyDescent="0.35">
      <c r="B66" s="130" t="s">
        <v>105</v>
      </c>
      <c r="C66" s="129">
        <v>1.1299999999999999</v>
      </c>
      <c r="D66" s="129">
        <v>1.1299999999999999</v>
      </c>
      <c r="E66" s="129">
        <v>1.1499999999999999</v>
      </c>
      <c r="F66" s="129">
        <v>1.1200000000000001</v>
      </c>
      <c r="G66" s="129">
        <v>0.99</v>
      </c>
      <c r="H66" s="129">
        <v>0.97</v>
      </c>
      <c r="I66" s="129">
        <v>0.94</v>
      </c>
      <c r="J66" s="129">
        <v>0.93</v>
      </c>
      <c r="K66" s="129">
        <v>0.93</v>
      </c>
      <c r="L66" s="129">
        <v>0.93</v>
      </c>
      <c r="M66" s="129">
        <v>0.94</v>
      </c>
      <c r="N66" s="132">
        <v>0.94</v>
      </c>
      <c r="O66" s="41"/>
      <c r="P66" s="41"/>
      <c r="Q66" s="41"/>
      <c r="R66" s="41"/>
      <c r="S66" s="41"/>
      <c r="T66" s="41"/>
      <c r="U66" s="41"/>
      <c r="V66" s="41"/>
      <c r="W66" s="41"/>
      <c r="X66" s="41"/>
      <c r="Y66" s="41"/>
      <c r="AB66" s="42"/>
      <c r="AC66" s="42"/>
      <c r="AD66" s="42"/>
      <c r="AE66" s="42"/>
      <c r="AF66" s="42"/>
      <c r="AG66" s="42"/>
      <c r="AH66" s="42"/>
      <c r="AI66" s="42"/>
      <c r="AJ66" s="42"/>
      <c r="AK66" s="42"/>
      <c r="AL66" s="42"/>
    </row>
    <row r="67" spans="2:38" x14ac:dyDescent="0.35">
      <c r="B67" s="130" t="s">
        <v>106</v>
      </c>
      <c r="C67" s="129">
        <v>1.1200000000000001</v>
      </c>
      <c r="D67" s="129">
        <v>1.1100000000000001</v>
      </c>
      <c r="E67" s="129">
        <v>1.1299999999999999</v>
      </c>
      <c r="F67" s="129">
        <v>1.1100000000000001</v>
      </c>
      <c r="G67" s="129">
        <v>0.99</v>
      </c>
      <c r="H67" s="129">
        <v>0.98</v>
      </c>
      <c r="I67" s="129">
        <v>0.96</v>
      </c>
      <c r="J67" s="129">
        <v>0.94</v>
      </c>
      <c r="K67" s="129">
        <v>0.95</v>
      </c>
      <c r="L67" s="129">
        <v>0.94</v>
      </c>
      <c r="M67" s="129">
        <v>0.95</v>
      </c>
      <c r="N67" s="132">
        <v>0.95</v>
      </c>
      <c r="O67" s="41"/>
      <c r="P67" s="41"/>
      <c r="Q67" s="41"/>
      <c r="R67" s="41"/>
      <c r="S67" s="41"/>
      <c r="T67" s="41"/>
      <c r="U67" s="41"/>
      <c r="V67" s="41"/>
      <c r="W67" s="41"/>
      <c r="X67" s="41"/>
      <c r="Y67" s="41"/>
      <c r="AB67" s="42"/>
      <c r="AC67" s="42"/>
      <c r="AD67" s="42"/>
      <c r="AE67" s="42"/>
      <c r="AF67" s="42"/>
      <c r="AG67" s="42"/>
      <c r="AH67" s="42"/>
      <c r="AI67" s="42"/>
      <c r="AJ67" s="42"/>
      <c r="AK67" s="42"/>
      <c r="AL67" s="42"/>
    </row>
    <row r="68" spans="2:38" x14ac:dyDescent="0.35">
      <c r="B68" s="130" t="s">
        <v>107</v>
      </c>
      <c r="C68" s="129">
        <v>0.97</v>
      </c>
      <c r="D68" s="129">
        <v>0.97</v>
      </c>
      <c r="E68" s="129">
        <v>0.96</v>
      </c>
      <c r="F68" s="129">
        <v>0.96</v>
      </c>
      <c r="G68" s="129">
        <v>0.89</v>
      </c>
      <c r="H68" s="129">
        <v>0.88</v>
      </c>
      <c r="I68" s="129">
        <v>0.85</v>
      </c>
      <c r="J68" s="129">
        <v>0.84</v>
      </c>
      <c r="K68" s="129">
        <v>0.84</v>
      </c>
      <c r="L68" s="129">
        <v>0.83</v>
      </c>
      <c r="M68" s="129">
        <v>0.83</v>
      </c>
      <c r="N68" s="132">
        <v>0.83</v>
      </c>
      <c r="O68" s="41"/>
      <c r="P68" s="41"/>
      <c r="Q68" s="41"/>
      <c r="R68" s="41"/>
      <c r="S68" s="41"/>
      <c r="T68" s="41"/>
      <c r="U68" s="41"/>
      <c r="V68" s="41"/>
      <c r="W68" s="41"/>
      <c r="X68" s="41"/>
      <c r="Y68" s="41"/>
      <c r="AB68" s="42"/>
      <c r="AC68" s="42"/>
      <c r="AD68" s="42"/>
      <c r="AE68" s="42"/>
      <c r="AF68" s="42"/>
      <c r="AG68" s="42"/>
      <c r="AH68" s="42"/>
      <c r="AI68" s="42"/>
      <c r="AJ68" s="42"/>
      <c r="AK68" s="42"/>
      <c r="AL68" s="42"/>
    </row>
    <row r="69" spans="2:38" x14ac:dyDescent="0.35">
      <c r="B69" s="130" t="s">
        <v>108</v>
      </c>
      <c r="C69" s="129">
        <v>0.97</v>
      </c>
      <c r="D69" s="129">
        <v>0.97</v>
      </c>
      <c r="E69" s="129">
        <v>0.96</v>
      </c>
      <c r="F69" s="129">
        <v>0.96</v>
      </c>
      <c r="G69" s="129">
        <v>0.9</v>
      </c>
      <c r="H69" s="129">
        <v>0.88</v>
      </c>
      <c r="I69" s="129">
        <v>0.85</v>
      </c>
      <c r="J69" s="129">
        <v>0.85</v>
      </c>
      <c r="K69" s="129">
        <v>0.85</v>
      </c>
      <c r="L69" s="129">
        <v>0.84</v>
      </c>
      <c r="M69" s="129">
        <v>0.84</v>
      </c>
      <c r="N69" s="132">
        <v>0.84</v>
      </c>
      <c r="O69" s="41"/>
      <c r="P69" s="41"/>
      <c r="Q69" s="41"/>
      <c r="R69" s="41"/>
      <c r="S69" s="41"/>
      <c r="T69" s="41"/>
      <c r="U69" s="41"/>
      <c r="V69" s="41"/>
      <c r="W69" s="41"/>
      <c r="X69" s="41"/>
      <c r="Y69" s="41"/>
      <c r="AB69" s="42"/>
      <c r="AC69" s="42"/>
      <c r="AD69" s="42"/>
      <c r="AE69" s="42"/>
      <c r="AF69" s="42"/>
      <c r="AG69" s="42"/>
      <c r="AH69" s="42"/>
      <c r="AI69" s="42"/>
      <c r="AJ69" s="42"/>
      <c r="AK69" s="42"/>
      <c r="AL69" s="42"/>
    </row>
    <row r="70" spans="2:38" x14ac:dyDescent="0.35">
      <c r="B70" s="130" t="s">
        <v>109</v>
      </c>
      <c r="C70" s="129">
        <v>0.98</v>
      </c>
      <c r="D70" s="129">
        <v>0.98</v>
      </c>
      <c r="E70" s="129">
        <v>0.97</v>
      </c>
      <c r="F70" s="129">
        <v>0.97</v>
      </c>
      <c r="G70" s="129">
        <v>0.95</v>
      </c>
      <c r="H70" s="129">
        <v>0.94</v>
      </c>
      <c r="I70" s="129">
        <v>0.93</v>
      </c>
      <c r="J70" s="129">
        <v>0.93</v>
      </c>
      <c r="K70" s="129">
        <v>0.92</v>
      </c>
      <c r="L70" s="129">
        <v>0.92</v>
      </c>
      <c r="M70" s="129">
        <v>0.92</v>
      </c>
      <c r="N70" s="132">
        <v>0.92</v>
      </c>
      <c r="O70" s="41"/>
      <c r="P70" s="41"/>
      <c r="Q70" s="41"/>
      <c r="R70" s="41"/>
      <c r="S70" s="41"/>
      <c r="T70" s="41"/>
      <c r="U70" s="41"/>
      <c r="V70" s="41"/>
      <c r="W70" s="41"/>
      <c r="X70" s="41"/>
      <c r="Y70" s="41"/>
      <c r="AB70" s="42"/>
      <c r="AC70" s="42"/>
      <c r="AD70" s="42"/>
      <c r="AE70" s="42"/>
      <c r="AF70" s="42"/>
      <c r="AG70" s="42"/>
      <c r="AH70" s="42"/>
      <c r="AI70" s="42"/>
      <c r="AJ70" s="42"/>
      <c r="AK70" s="42"/>
      <c r="AL70" s="42"/>
    </row>
    <row r="71" spans="2:38" x14ac:dyDescent="0.35">
      <c r="B71" s="130" t="s">
        <v>110</v>
      </c>
      <c r="C71" s="129">
        <v>1</v>
      </c>
      <c r="D71" s="129">
        <v>0.99</v>
      </c>
      <c r="E71" s="129">
        <v>0.99</v>
      </c>
      <c r="F71" s="129">
        <v>0.99</v>
      </c>
      <c r="G71" s="129">
        <v>0.89</v>
      </c>
      <c r="H71" s="129">
        <v>0.88</v>
      </c>
      <c r="I71" s="129">
        <v>0.85</v>
      </c>
      <c r="J71" s="129">
        <v>0.84</v>
      </c>
      <c r="K71" s="129">
        <v>0.84</v>
      </c>
      <c r="L71" s="129">
        <v>0.83</v>
      </c>
      <c r="M71" s="129">
        <v>0.83</v>
      </c>
      <c r="N71" s="132">
        <v>0.83</v>
      </c>
      <c r="O71" s="41"/>
      <c r="P71" s="41"/>
      <c r="Q71" s="41"/>
      <c r="R71" s="41"/>
      <c r="S71" s="41"/>
      <c r="T71" s="41"/>
      <c r="U71" s="41"/>
      <c r="V71" s="41"/>
      <c r="W71" s="41"/>
      <c r="X71" s="41"/>
      <c r="Y71" s="41"/>
      <c r="AB71" s="42"/>
      <c r="AC71" s="42"/>
      <c r="AD71" s="42"/>
      <c r="AE71" s="42"/>
      <c r="AF71" s="42"/>
      <c r="AG71" s="42"/>
      <c r="AH71" s="42"/>
      <c r="AI71" s="42"/>
      <c r="AJ71" s="42"/>
      <c r="AK71" s="42"/>
      <c r="AL71" s="42"/>
    </row>
    <row r="72" spans="2:38" x14ac:dyDescent="0.35">
      <c r="B72" s="130" t="s">
        <v>111</v>
      </c>
      <c r="C72" s="129">
        <v>0.98</v>
      </c>
      <c r="D72" s="129">
        <v>0.97</v>
      </c>
      <c r="E72" s="129">
        <v>0.97</v>
      </c>
      <c r="F72" s="129">
        <v>0.96</v>
      </c>
      <c r="G72" s="129">
        <v>0.88</v>
      </c>
      <c r="H72" s="129">
        <v>0.87</v>
      </c>
      <c r="I72" s="129">
        <v>0.84</v>
      </c>
      <c r="J72" s="129">
        <v>0.83</v>
      </c>
      <c r="K72" s="129">
        <v>0.83</v>
      </c>
      <c r="L72" s="129">
        <v>0.82</v>
      </c>
      <c r="M72" s="129">
        <v>0.82</v>
      </c>
      <c r="N72" s="132">
        <v>0.82</v>
      </c>
      <c r="O72" s="41"/>
      <c r="P72" s="41"/>
      <c r="Q72" s="41"/>
      <c r="R72" s="41"/>
      <c r="S72" s="41"/>
      <c r="T72" s="41"/>
      <c r="U72" s="41"/>
      <c r="V72" s="41"/>
      <c r="W72" s="41"/>
      <c r="X72" s="41"/>
      <c r="Y72" s="41"/>
      <c r="AB72" s="42"/>
      <c r="AC72" s="42"/>
      <c r="AD72" s="42"/>
      <c r="AE72" s="42"/>
      <c r="AF72" s="42"/>
      <c r="AG72" s="42"/>
      <c r="AH72" s="42"/>
      <c r="AI72" s="42"/>
      <c r="AJ72" s="42"/>
      <c r="AK72" s="42"/>
      <c r="AL72" s="42"/>
    </row>
    <row r="73" spans="2:38" x14ac:dyDescent="0.35">
      <c r="B73" s="130" t="s">
        <v>112</v>
      </c>
      <c r="C73" s="129">
        <v>1.02</v>
      </c>
      <c r="D73" s="129">
        <v>1.03</v>
      </c>
      <c r="E73" s="129">
        <v>1.04</v>
      </c>
      <c r="F73" s="129">
        <v>1.05</v>
      </c>
      <c r="G73" s="129">
        <v>1.25</v>
      </c>
      <c r="H73" s="129">
        <v>1.29</v>
      </c>
      <c r="I73" s="129">
        <v>1.36</v>
      </c>
      <c r="J73" s="129">
        <v>1.37</v>
      </c>
      <c r="K73" s="129">
        <v>1.37</v>
      </c>
      <c r="L73" s="129">
        <v>1.39</v>
      </c>
      <c r="M73" s="129">
        <v>1.39</v>
      </c>
      <c r="N73" s="132">
        <v>1.39</v>
      </c>
      <c r="O73" s="41"/>
      <c r="P73" s="41"/>
      <c r="Q73" s="41"/>
      <c r="R73" s="41"/>
      <c r="S73" s="41"/>
      <c r="T73" s="41"/>
      <c r="U73" s="41"/>
      <c r="V73" s="41"/>
      <c r="W73" s="41"/>
      <c r="X73" s="41"/>
      <c r="Y73" s="41"/>
      <c r="AB73" s="42"/>
      <c r="AC73" s="42"/>
      <c r="AD73" s="42"/>
      <c r="AE73" s="42"/>
      <c r="AF73" s="42"/>
      <c r="AG73" s="42"/>
      <c r="AH73" s="42"/>
      <c r="AI73" s="42"/>
      <c r="AJ73" s="42"/>
      <c r="AK73" s="42"/>
      <c r="AL73" s="42"/>
    </row>
    <row r="74" spans="2:38" x14ac:dyDescent="0.35">
      <c r="B74" s="130" t="s">
        <v>113</v>
      </c>
      <c r="C74" s="129">
        <v>1</v>
      </c>
      <c r="D74" s="129">
        <v>1.01</v>
      </c>
      <c r="E74" s="129">
        <v>1.01</v>
      </c>
      <c r="F74" s="129">
        <v>1.01</v>
      </c>
      <c r="G74" s="129">
        <v>1.1000000000000001</v>
      </c>
      <c r="H74" s="129">
        <v>1.1200000000000001</v>
      </c>
      <c r="I74" s="129">
        <v>1.1499999999999999</v>
      </c>
      <c r="J74" s="129">
        <v>1.1599999999999999</v>
      </c>
      <c r="K74" s="129">
        <v>1.1599999999999999</v>
      </c>
      <c r="L74" s="129">
        <v>1.1599999999999999</v>
      </c>
      <c r="M74" s="129">
        <v>1.17</v>
      </c>
      <c r="N74" s="132">
        <v>1.17</v>
      </c>
      <c r="O74" s="41"/>
      <c r="P74" s="41"/>
      <c r="Q74" s="41"/>
      <c r="R74" s="41"/>
      <c r="S74" s="41"/>
      <c r="T74" s="41"/>
      <c r="U74" s="41"/>
      <c r="V74" s="41"/>
      <c r="W74" s="41"/>
      <c r="X74" s="41"/>
      <c r="Y74" s="41"/>
      <c r="AB74" s="42"/>
      <c r="AC74" s="42"/>
      <c r="AD74" s="42"/>
      <c r="AE74" s="42"/>
      <c r="AF74" s="42"/>
      <c r="AG74" s="42"/>
      <c r="AH74" s="42"/>
      <c r="AI74" s="42"/>
      <c r="AJ74" s="42"/>
      <c r="AK74" s="42"/>
      <c r="AL74" s="42"/>
    </row>
    <row r="75" spans="2:38" x14ac:dyDescent="0.35">
      <c r="B75" s="130" t="s">
        <v>114</v>
      </c>
      <c r="C75" s="129">
        <v>1</v>
      </c>
      <c r="D75" s="129">
        <v>1</v>
      </c>
      <c r="E75" s="129">
        <v>1.01</v>
      </c>
      <c r="F75" s="129">
        <v>1.01</v>
      </c>
      <c r="G75" s="129">
        <v>1.0900000000000001</v>
      </c>
      <c r="H75" s="129">
        <v>1.1100000000000001</v>
      </c>
      <c r="I75" s="129">
        <v>1.1299999999999999</v>
      </c>
      <c r="J75" s="129">
        <v>1.1399999999999999</v>
      </c>
      <c r="K75" s="129">
        <v>1.1399999999999999</v>
      </c>
      <c r="L75" s="129">
        <v>1.1399999999999999</v>
      </c>
      <c r="M75" s="129">
        <v>1.1499999999999999</v>
      </c>
      <c r="N75" s="132">
        <v>1.1499999999999999</v>
      </c>
      <c r="O75" s="41"/>
      <c r="P75" s="41"/>
      <c r="Q75" s="41"/>
      <c r="R75" s="41"/>
      <c r="S75" s="41"/>
      <c r="T75" s="41"/>
      <c r="U75" s="41"/>
      <c r="V75" s="41"/>
      <c r="W75" s="41"/>
      <c r="X75" s="41"/>
      <c r="Y75" s="41"/>
      <c r="AB75" s="42"/>
      <c r="AC75" s="42"/>
      <c r="AD75" s="42"/>
      <c r="AE75" s="42"/>
      <c r="AF75" s="42"/>
      <c r="AG75" s="42"/>
      <c r="AH75" s="42"/>
      <c r="AI75" s="42"/>
      <c r="AJ75" s="42"/>
      <c r="AK75" s="42"/>
      <c r="AL75" s="42"/>
    </row>
    <row r="76" spans="2:38" x14ac:dyDescent="0.35">
      <c r="B76" s="130" t="s">
        <v>115</v>
      </c>
      <c r="C76" s="128">
        <v>0.98</v>
      </c>
      <c r="D76" s="128">
        <v>0.97</v>
      </c>
      <c r="E76" s="128">
        <v>0.97</v>
      </c>
      <c r="F76" s="128">
        <v>0.97</v>
      </c>
      <c r="G76" s="128">
        <v>0.93</v>
      </c>
      <c r="H76" s="128">
        <v>0.92</v>
      </c>
      <c r="I76" s="128">
        <v>0.9</v>
      </c>
      <c r="J76" s="128">
        <v>0.9</v>
      </c>
      <c r="K76" s="128">
        <v>0.9</v>
      </c>
      <c r="L76" s="128">
        <v>0.89</v>
      </c>
      <c r="M76" s="128">
        <v>0.89</v>
      </c>
      <c r="N76" s="131">
        <v>0.89</v>
      </c>
      <c r="O76" s="41"/>
      <c r="P76" s="41"/>
      <c r="Q76" s="41"/>
      <c r="R76" s="41"/>
      <c r="S76" s="41"/>
      <c r="T76" s="41"/>
      <c r="U76" s="41"/>
      <c r="V76" s="41"/>
      <c r="W76" s="41"/>
      <c r="X76" s="41"/>
      <c r="Y76" s="41"/>
      <c r="AB76" s="42"/>
      <c r="AC76" s="42"/>
      <c r="AD76" s="42"/>
      <c r="AE76" s="42"/>
      <c r="AF76" s="42"/>
      <c r="AG76" s="42"/>
      <c r="AH76" s="42"/>
      <c r="AI76" s="42"/>
      <c r="AJ76" s="42"/>
      <c r="AK76" s="42"/>
      <c r="AL76" s="42"/>
    </row>
    <row r="77" spans="2:38" x14ac:dyDescent="0.35">
      <c r="B77" s="130" t="s">
        <v>116</v>
      </c>
      <c r="C77" s="128">
        <v>0.97</v>
      </c>
      <c r="D77" s="128">
        <v>0.97</v>
      </c>
      <c r="E77" s="128">
        <v>0.96</v>
      </c>
      <c r="F77" s="128">
        <v>0.96</v>
      </c>
      <c r="G77" s="128">
        <v>0.89</v>
      </c>
      <c r="H77" s="128">
        <v>0.88</v>
      </c>
      <c r="I77" s="128">
        <v>0.85</v>
      </c>
      <c r="J77" s="128">
        <v>0.84</v>
      </c>
      <c r="K77" s="128">
        <v>0.84</v>
      </c>
      <c r="L77" s="128">
        <v>0.84</v>
      </c>
      <c r="M77" s="128">
        <v>0.83</v>
      </c>
      <c r="N77" s="131">
        <v>0.83</v>
      </c>
      <c r="O77" s="41"/>
      <c r="P77" s="41"/>
      <c r="Q77" s="41"/>
      <c r="R77" s="41"/>
      <c r="S77" s="41"/>
      <c r="T77" s="41"/>
      <c r="U77" s="41"/>
      <c r="V77" s="41"/>
      <c r="W77" s="41"/>
      <c r="X77" s="41"/>
      <c r="Y77" s="41"/>
      <c r="AB77" s="42"/>
      <c r="AC77" s="42"/>
      <c r="AD77" s="42"/>
      <c r="AE77" s="42"/>
      <c r="AF77" s="42"/>
      <c r="AG77" s="42"/>
      <c r="AH77" s="42"/>
      <c r="AI77" s="42"/>
      <c r="AJ77" s="42"/>
      <c r="AK77" s="42"/>
      <c r="AL77" s="42"/>
    </row>
    <row r="78" spans="2:38" x14ac:dyDescent="0.35">
      <c r="B78" s="130" t="s">
        <v>117</v>
      </c>
      <c r="C78" s="128">
        <v>0.97</v>
      </c>
      <c r="D78" s="128">
        <v>0.97</v>
      </c>
      <c r="E78" s="128">
        <v>0.97</v>
      </c>
      <c r="F78" s="128">
        <v>0.97</v>
      </c>
      <c r="G78" s="128">
        <v>0.92</v>
      </c>
      <c r="H78" s="128">
        <v>0.91</v>
      </c>
      <c r="I78" s="128">
        <v>0.89</v>
      </c>
      <c r="J78" s="128">
        <v>0.88</v>
      </c>
      <c r="K78" s="128">
        <v>0.88</v>
      </c>
      <c r="L78" s="128">
        <v>0.88</v>
      </c>
      <c r="M78" s="128">
        <v>0.87</v>
      </c>
      <c r="N78" s="131">
        <v>0.87</v>
      </c>
      <c r="O78" s="41"/>
      <c r="P78" s="41"/>
      <c r="Q78" s="41"/>
      <c r="R78" s="41"/>
      <c r="S78" s="41"/>
      <c r="T78" s="41"/>
      <c r="U78" s="41"/>
      <c r="V78" s="41"/>
      <c r="W78" s="41"/>
      <c r="X78" s="41"/>
      <c r="Y78" s="41"/>
      <c r="AB78" s="42"/>
      <c r="AC78" s="42"/>
      <c r="AD78" s="42"/>
      <c r="AE78" s="42"/>
      <c r="AF78" s="42"/>
      <c r="AG78" s="42"/>
      <c r="AH78" s="42"/>
      <c r="AI78" s="42"/>
      <c r="AJ78" s="42"/>
      <c r="AK78" s="42"/>
      <c r="AL78" s="42"/>
    </row>
    <row r="79" spans="2:38" x14ac:dyDescent="0.35">
      <c r="B79" s="130" t="s">
        <v>118</v>
      </c>
      <c r="C79" s="128">
        <v>0.98</v>
      </c>
      <c r="D79" s="128">
        <v>0.98</v>
      </c>
      <c r="E79" s="128">
        <v>0.97</v>
      </c>
      <c r="F79" s="128">
        <v>0.97</v>
      </c>
      <c r="G79" s="128">
        <v>0.95</v>
      </c>
      <c r="H79" s="128">
        <v>0.94</v>
      </c>
      <c r="I79" s="128">
        <v>0.93</v>
      </c>
      <c r="J79" s="128">
        <v>0.92</v>
      </c>
      <c r="K79" s="128">
        <v>0.92</v>
      </c>
      <c r="L79" s="128">
        <v>0.92</v>
      </c>
      <c r="M79" s="128">
        <v>0.92</v>
      </c>
      <c r="N79" s="131">
        <v>0.92</v>
      </c>
      <c r="O79" s="41"/>
      <c r="P79" s="41"/>
      <c r="Q79" s="41"/>
      <c r="R79" s="41"/>
      <c r="S79" s="41"/>
      <c r="T79" s="41"/>
      <c r="U79" s="41"/>
      <c r="V79" s="41"/>
      <c r="W79" s="41"/>
      <c r="X79" s="41"/>
      <c r="Y79" s="41"/>
      <c r="AB79" s="42"/>
      <c r="AC79" s="42"/>
      <c r="AD79" s="42"/>
      <c r="AE79" s="42"/>
      <c r="AF79" s="42"/>
      <c r="AG79" s="42"/>
      <c r="AH79" s="42"/>
      <c r="AI79" s="42"/>
      <c r="AJ79" s="42"/>
      <c r="AK79" s="42"/>
      <c r="AL79" s="42"/>
    </row>
    <row r="80" spans="2:38" x14ac:dyDescent="0.35">
      <c r="B80" s="130" t="s">
        <v>119</v>
      </c>
      <c r="C80" s="128">
        <v>0.98</v>
      </c>
      <c r="D80" s="128">
        <v>0.98</v>
      </c>
      <c r="E80" s="128">
        <v>0.98</v>
      </c>
      <c r="F80" s="128">
        <v>0.98</v>
      </c>
      <c r="G80" s="128">
        <v>0.98</v>
      </c>
      <c r="H80" s="128">
        <v>0.98</v>
      </c>
      <c r="I80" s="128">
        <v>0.97</v>
      </c>
      <c r="J80" s="128">
        <v>0.97</v>
      </c>
      <c r="K80" s="128">
        <v>0.97</v>
      </c>
      <c r="L80" s="128">
        <v>0.97</v>
      </c>
      <c r="M80" s="128">
        <v>0.97</v>
      </c>
      <c r="N80" s="131">
        <v>0.97</v>
      </c>
      <c r="O80" s="41"/>
      <c r="P80" s="41"/>
      <c r="Q80" s="41"/>
      <c r="R80" s="41"/>
      <c r="S80" s="41"/>
      <c r="T80" s="41"/>
      <c r="U80" s="41"/>
      <c r="V80" s="41"/>
      <c r="W80" s="41"/>
      <c r="X80" s="41"/>
      <c r="Y80" s="41"/>
      <c r="AB80" s="42"/>
      <c r="AC80" s="42"/>
      <c r="AD80" s="42"/>
      <c r="AE80" s="42"/>
      <c r="AF80" s="42"/>
      <c r="AG80" s="42"/>
      <c r="AH80" s="42"/>
      <c r="AI80" s="42"/>
      <c r="AJ80" s="42"/>
      <c r="AK80" s="42"/>
      <c r="AL80" s="42"/>
    </row>
    <row r="81" spans="2:38" x14ac:dyDescent="0.35">
      <c r="B81" s="130" t="s">
        <v>120</v>
      </c>
      <c r="C81" s="128">
        <v>0.98</v>
      </c>
      <c r="D81" s="128">
        <v>0.97</v>
      </c>
      <c r="E81" s="128">
        <v>0.97</v>
      </c>
      <c r="F81" s="128">
        <v>0.97</v>
      </c>
      <c r="G81" s="128">
        <v>0.93</v>
      </c>
      <c r="H81" s="128">
        <v>0.92</v>
      </c>
      <c r="I81" s="128">
        <v>0.9</v>
      </c>
      <c r="J81" s="128">
        <v>0.9</v>
      </c>
      <c r="K81" s="128">
        <v>0.9</v>
      </c>
      <c r="L81" s="128">
        <v>0.89</v>
      </c>
      <c r="M81" s="128">
        <v>0.89</v>
      </c>
      <c r="N81" s="131">
        <v>0.89</v>
      </c>
      <c r="O81" s="41"/>
      <c r="P81" s="41"/>
      <c r="Q81" s="41"/>
      <c r="R81" s="41"/>
      <c r="S81" s="41"/>
      <c r="T81" s="41"/>
      <c r="U81" s="41"/>
      <c r="V81" s="41"/>
      <c r="W81" s="41"/>
      <c r="X81" s="41"/>
      <c r="Y81" s="41"/>
      <c r="AB81" s="42"/>
      <c r="AC81" s="42"/>
      <c r="AD81" s="42"/>
      <c r="AE81" s="42"/>
      <c r="AF81" s="42"/>
      <c r="AG81" s="42"/>
      <c r="AH81" s="42"/>
      <c r="AI81" s="42"/>
      <c r="AJ81" s="42"/>
      <c r="AK81" s="42"/>
      <c r="AL81" s="42"/>
    </row>
    <row r="82" spans="2:38" x14ac:dyDescent="0.35">
      <c r="B82" s="130" t="s">
        <v>121</v>
      </c>
      <c r="C82" s="128">
        <v>1.01</v>
      </c>
      <c r="D82" s="128">
        <v>1.01</v>
      </c>
      <c r="E82" s="128">
        <v>1.01</v>
      </c>
      <c r="F82" s="128">
        <v>1</v>
      </c>
      <c r="G82" s="128">
        <v>0.9</v>
      </c>
      <c r="H82" s="128">
        <v>0.88</v>
      </c>
      <c r="I82" s="128">
        <v>0.85</v>
      </c>
      <c r="J82" s="128">
        <v>0.84</v>
      </c>
      <c r="K82" s="128">
        <v>0.84</v>
      </c>
      <c r="L82" s="128">
        <v>0.83</v>
      </c>
      <c r="M82" s="128">
        <v>0.83</v>
      </c>
      <c r="N82" s="131">
        <v>0.83</v>
      </c>
      <c r="O82" s="41"/>
      <c r="P82" s="41"/>
      <c r="Q82" s="41"/>
      <c r="R82" s="41"/>
      <c r="S82" s="41"/>
      <c r="T82" s="41"/>
      <c r="U82" s="41"/>
      <c r="V82" s="41"/>
      <c r="W82" s="41"/>
      <c r="X82" s="41"/>
      <c r="Y82" s="41"/>
      <c r="AB82" s="42"/>
      <c r="AC82" s="42"/>
      <c r="AD82" s="42"/>
      <c r="AE82" s="42"/>
      <c r="AF82" s="42"/>
      <c r="AG82" s="42"/>
      <c r="AH82" s="42"/>
      <c r="AI82" s="42"/>
      <c r="AJ82" s="42"/>
      <c r="AK82" s="42"/>
      <c r="AL82" s="42"/>
    </row>
    <row r="83" spans="2:38" x14ac:dyDescent="0.35">
      <c r="B83" s="130" t="s">
        <v>122</v>
      </c>
      <c r="C83" s="128">
        <v>0.98</v>
      </c>
      <c r="D83" s="128">
        <v>0.97</v>
      </c>
      <c r="E83" s="128">
        <v>0.96</v>
      </c>
      <c r="F83" s="128">
        <v>0.96</v>
      </c>
      <c r="G83" s="128">
        <v>0.88</v>
      </c>
      <c r="H83" s="128">
        <v>0.86</v>
      </c>
      <c r="I83" s="128">
        <v>0.83</v>
      </c>
      <c r="J83" s="128">
        <v>0.83</v>
      </c>
      <c r="K83" s="128">
        <v>0.83</v>
      </c>
      <c r="L83" s="128">
        <v>0.82</v>
      </c>
      <c r="M83" s="128">
        <v>0.81</v>
      </c>
      <c r="N83" s="131">
        <v>0.81</v>
      </c>
      <c r="O83" s="41"/>
      <c r="P83" s="41"/>
      <c r="Q83" s="41"/>
      <c r="R83" s="41"/>
      <c r="S83" s="41"/>
      <c r="T83" s="41"/>
      <c r="U83" s="41"/>
      <c r="V83" s="41"/>
      <c r="W83" s="41"/>
      <c r="X83" s="41"/>
      <c r="Y83" s="41"/>
      <c r="AB83" s="42"/>
      <c r="AC83" s="42"/>
      <c r="AD83" s="42"/>
      <c r="AE83" s="42"/>
      <c r="AF83" s="42"/>
      <c r="AG83" s="42"/>
      <c r="AH83" s="42"/>
      <c r="AI83" s="42"/>
      <c r="AJ83" s="42"/>
      <c r="AK83" s="42"/>
      <c r="AL83" s="42"/>
    </row>
    <row r="84" spans="2:38" x14ac:dyDescent="0.35">
      <c r="B84" s="130" t="s">
        <v>123</v>
      </c>
      <c r="C84" s="128">
        <v>0.99</v>
      </c>
      <c r="D84" s="128">
        <v>0.99</v>
      </c>
      <c r="E84" s="128">
        <v>0.98</v>
      </c>
      <c r="F84" s="128">
        <v>0.98</v>
      </c>
      <c r="G84" s="128">
        <v>0.9</v>
      </c>
      <c r="H84" s="128">
        <v>0.88</v>
      </c>
      <c r="I84" s="128">
        <v>0.86</v>
      </c>
      <c r="J84" s="128">
        <v>0.85</v>
      </c>
      <c r="K84" s="128">
        <v>0.85</v>
      </c>
      <c r="L84" s="128">
        <v>0.84</v>
      </c>
      <c r="M84" s="128">
        <v>0.84</v>
      </c>
      <c r="N84" s="131">
        <v>0.84</v>
      </c>
      <c r="O84" s="41"/>
      <c r="P84" s="41"/>
      <c r="Q84" s="41"/>
      <c r="R84" s="41"/>
      <c r="S84" s="41"/>
      <c r="T84" s="41"/>
      <c r="U84" s="41"/>
      <c r="V84" s="41"/>
      <c r="W84" s="41"/>
      <c r="X84" s="41"/>
      <c r="Y84" s="41"/>
      <c r="AB84" s="42"/>
      <c r="AC84" s="42"/>
      <c r="AD84" s="42"/>
      <c r="AE84" s="42"/>
      <c r="AF84" s="42"/>
      <c r="AG84" s="42"/>
      <c r="AH84" s="42"/>
      <c r="AI84" s="42"/>
      <c r="AJ84" s="42"/>
      <c r="AK84" s="42"/>
      <c r="AL84" s="42"/>
    </row>
    <row r="85" spans="2:38" x14ac:dyDescent="0.35">
      <c r="B85" s="130" t="s">
        <v>124</v>
      </c>
      <c r="C85" s="128">
        <v>1.23</v>
      </c>
      <c r="D85" s="128">
        <v>1.23</v>
      </c>
      <c r="E85" s="128">
        <v>1.27</v>
      </c>
      <c r="F85" s="128">
        <v>1.23</v>
      </c>
      <c r="G85" s="128">
        <v>1.0900000000000001</v>
      </c>
      <c r="H85" s="128">
        <v>1.08</v>
      </c>
      <c r="I85" s="128">
        <v>1.06</v>
      </c>
      <c r="J85" s="128">
        <v>1.04</v>
      </c>
      <c r="K85" s="128">
        <v>1.05</v>
      </c>
      <c r="L85" s="128">
        <v>1.06</v>
      </c>
      <c r="M85" s="128">
        <v>1.07</v>
      </c>
      <c r="N85" s="131">
        <v>1.07</v>
      </c>
      <c r="O85" s="41"/>
      <c r="P85" s="41"/>
      <c r="Q85" s="41"/>
      <c r="R85" s="41"/>
      <c r="S85" s="41"/>
      <c r="T85" s="41"/>
      <c r="U85" s="41"/>
      <c r="V85" s="41"/>
      <c r="W85" s="41"/>
      <c r="X85" s="41"/>
      <c r="Y85" s="41"/>
      <c r="AB85" s="42"/>
      <c r="AC85" s="42"/>
      <c r="AD85" s="42"/>
      <c r="AE85" s="42"/>
      <c r="AF85" s="42"/>
      <c r="AG85" s="42"/>
      <c r="AH85" s="42"/>
      <c r="AI85" s="42"/>
      <c r="AJ85" s="42"/>
      <c r="AK85" s="42"/>
      <c r="AL85" s="42"/>
    </row>
    <row r="86" spans="2:38" x14ac:dyDescent="0.35">
      <c r="B86" s="130" t="s">
        <v>125</v>
      </c>
      <c r="C86" s="128">
        <v>1.04</v>
      </c>
      <c r="D86" s="128">
        <v>1.03</v>
      </c>
      <c r="E86" s="128">
        <v>1.04</v>
      </c>
      <c r="F86" s="128">
        <v>1.03</v>
      </c>
      <c r="G86" s="128">
        <v>0.95</v>
      </c>
      <c r="H86" s="128">
        <v>0.93</v>
      </c>
      <c r="I86" s="128">
        <v>0.91</v>
      </c>
      <c r="J86" s="128">
        <v>0.9</v>
      </c>
      <c r="K86" s="128">
        <v>0.9</v>
      </c>
      <c r="L86" s="128">
        <v>0.89</v>
      </c>
      <c r="M86" s="128">
        <v>0.9</v>
      </c>
      <c r="N86" s="131">
        <v>0.9</v>
      </c>
      <c r="O86" s="41"/>
      <c r="P86" s="41"/>
      <c r="Q86" s="41"/>
      <c r="R86" s="41"/>
      <c r="S86" s="41"/>
      <c r="T86" s="41"/>
      <c r="U86" s="41"/>
      <c r="V86" s="41"/>
      <c r="W86" s="41"/>
      <c r="X86" s="41"/>
      <c r="Y86" s="41"/>
      <c r="AB86" s="42"/>
      <c r="AC86" s="42"/>
      <c r="AD86" s="42"/>
      <c r="AE86" s="42"/>
      <c r="AF86" s="42"/>
      <c r="AG86" s="42"/>
      <c r="AH86" s="42"/>
      <c r="AI86" s="42"/>
      <c r="AJ86" s="42"/>
      <c r="AK86" s="42"/>
      <c r="AL86" s="42"/>
    </row>
    <row r="87" spans="2:38" x14ac:dyDescent="0.35">
      <c r="B87" s="130" t="s">
        <v>126</v>
      </c>
      <c r="C87" s="128">
        <v>1.07</v>
      </c>
      <c r="D87" s="128">
        <v>1.08</v>
      </c>
      <c r="E87" s="128">
        <v>1.0900000000000001</v>
      </c>
      <c r="F87" s="128">
        <v>1.0900000000000001</v>
      </c>
      <c r="G87" s="128">
        <v>1.17</v>
      </c>
      <c r="H87" s="128">
        <v>1.2</v>
      </c>
      <c r="I87" s="128">
        <v>1.24</v>
      </c>
      <c r="J87" s="128">
        <v>1.24</v>
      </c>
      <c r="K87" s="128">
        <v>1.25</v>
      </c>
      <c r="L87" s="128">
        <v>1.26</v>
      </c>
      <c r="M87" s="128">
        <v>1.27</v>
      </c>
      <c r="N87" s="131">
        <v>1.27</v>
      </c>
      <c r="O87" s="41"/>
      <c r="P87" s="41"/>
      <c r="Q87" s="41"/>
      <c r="R87" s="41"/>
      <c r="S87" s="41"/>
      <c r="T87" s="41"/>
      <c r="U87" s="41"/>
      <c r="V87" s="41"/>
      <c r="W87" s="41"/>
      <c r="X87" s="41"/>
      <c r="Y87" s="41"/>
      <c r="AB87" s="42"/>
      <c r="AC87" s="42"/>
      <c r="AD87" s="42"/>
      <c r="AE87" s="42"/>
      <c r="AF87" s="42"/>
      <c r="AG87" s="42"/>
      <c r="AH87" s="42"/>
      <c r="AI87" s="42"/>
      <c r="AJ87" s="42"/>
      <c r="AK87" s="42"/>
      <c r="AL87" s="42"/>
    </row>
    <row r="88" spans="2:38" x14ac:dyDescent="0.35">
      <c r="B88" s="130" t="s">
        <v>127</v>
      </c>
      <c r="C88" s="128">
        <v>1.04</v>
      </c>
      <c r="D88" s="128">
        <v>1.04</v>
      </c>
      <c r="E88" s="128">
        <v>1.04</v>
      </c>
      <c r="F88" s="128">
        <v>1.04</v>
      </c>
      <c r="G88" s="128">
        <v>0.97</v>
      </c>
      <c r="H88" s="128">
        <v>0.96</v>
      </c>
      <c r="I88" s="128">
        <v>0.94</v>
      </c>
      <c r="J88" s="128">
        <v>0.93</v>
      </c>
      <c r="K88" s="128">
        <v>0.93</v>
      </c>
      <c r="L88" s="128">
        <v>0.93</v>
      </c>
      <c r="M88" s="128">
        <v>0.93</v>
      </c>
      <c r="N88" s="131">
        <v>0.93</v>
      </c>
      <c r="O88" s="41"/>
      <c r="P88" s="41"/>
      <c r="Q88" s="41"/>
      <c r="R88" s="41"/>
      <c r="S88" s="41"/>
      <c r="T88" s="41"/>
      <c r="U88" s="41"/>
      <c r="V88" s="41"/>
      <c r="W88" s="41"/>
      <c r="X88" s="41"/>
      <c r="Y88" s="41"/>
      <c r="AB88" s="42"/>
      <c r="AC88" s="42"/>
      <c r="AD88" s="42"/>
      <c r="AE88" s="42"/>
      <c r="AF88" s="42"/>
      <c r="AG88" s="42"/>
      <c r="AH88" s="42"/>
      <c r="AI88" s="42"/>
      <c r="AJ88" s="42"/>
      <c r="AK88" s="42"/>
      <c r="AL88" s="42"/>
    </row>
    <row r="89" spans="2:38" x14ac:dyDescent="0.35">
      <c r="B89" s="130" t="s">
        <v>128</v>
      </c>
      <c r="C89" s="128">
        <v>1.05</v>
      </c>
      <c r="D89" s="128">
        <v>1.05</v>
      </c>
      <c r="E89" s="128">
        <v>1.05</v>
      </c>
      <c r="F89" s="128">
        <v>1.05</v>
      </c>
      <c r="G89" s="128">
        <v>1.01</v>
      </c>
      <c r="H89" s="128">
        <v>1</v>
      </c>
      <c r="I89" s="128">
        <v>1</v>
      </c>
      <c r="J89" s="128">
        <v>0.99</v>
      </c>
      <c r="K89" s="128">
        <v>1</v>
      </c>
      <c r="L89" s="128">
        <v>1</v>
      </c>
      <c r="M89" s="128">
        <v>1</v>
      </c>
      <c r="N89" s="131">
        <v>1</v>
      </c>
      <c r="O89" s="41"/>
      <c r="P89" s="41"/>
      <c r="Q89" s="41"/>
      <c r="R89" s="41"/>
      <c r="S89" s="41"/>
      <c r="T89" s="41"/>
      <c r="U89" s="41"/>
      <c r="V89" s="41"/>
      <c r="W89" s="41"/>
      <c r="X89" s="41"/>
      <c r="Y89" s="41"/>
      <c r="AB89" s="42"/>
      <c r="AC89" s="42"/>
      <c r="AD89" s="42"/>
      <c r="AE89" s="42"/>
      <c r="AF89" s="42"/>
      <c r="AG89" s="42"/>
      <c r="AH89" s="42"/>
      <c r="AI89" s="42"/>
      <c r="AJ89" s="42"/>
      <c r="AK89" s="42"/>
      <c r="AL89" s="42"/>
    </row>
    <row r="90" spans="2:38" x14ac:dyDescent="0.35">
      <c r="B90" s="130" t="s">
        <v>129</v>
      </c>
      <c r="C90" s="128">
        <v>1.19</v>
      </c>
      <c r="D90" s="128">
        <v>1.19</v>
      </c>
      <c r="E90" s="128">
        <v>1.22</v>
      </c>
      <c r="F90" s="128">
        <v>1.2</v>
      </c>
      <c r="G90" s="128">
        <v>1.0900000000000001</v>
      </c>
      <c r="H90" s="128">
        <v>1.0900000000000001</v>
      </c>
      <c r="I90" s="128">
        <v>1.08</v>
      </c>
      <c r="J90" s="128">
        <v>1.06</v>
      </c>
      <c r="K90" s="128">
        <v>1.07</v>
      </c>
      <c r="L90" s="128">
        <v>1.08</v>
      </c>
      <c r="M90" s="128">
        <v>1.0900000000000001</v>
      </c>
      <c r="N90" s="131">
        <v>1.0900000000000001</v>
      </c>
      <c r="O90" s="41"/>
      <c r="P90" s="41"/>
      <c r="Q90" s="41"/>
      <c r="R90" s="41"/>
      <c r="S90" s="41"/>
      <c r="T90" s="41"/>
      <c r="U90" s="41"/>
      <c r="V90" s="41"/>
      <c r="W90" s="41"/>
      <c r="X90" s="41"/>
      <c r="Y90" s="41"/>
      <c r="AB90" s="42"/>
      <c r="AC90" s="42"/>
      <c r="AD90" s="42"/>
      <c r="AE90" s="42"/>
      <c r="AF90" s="42"/>
      <c r="AG90" s="42"/>
      <c r="AH90" s="42"/>
      <c r="AI90" s="42"/>
      <c r="AJ90" s="42"/>
      <c r="AK90" s="42"/>
      <c r="AL90" s="42"/>
    </row>
    <row r="91" spans="2:38" x14ac:dyDescent="0.35">
      <c r="B91" s="130" t="s">
        <v>130</v>
      </c>
      <c r="C91" s="128">
        <v>1.1000000000000001</v>
      </c>
      <c r="D91" s="128">
        <v>1.1000000000000001</v>
      </c>
      <c r="E91" s="128">
        <v>1.1100000000000001</v>
      </c>
      <c r="F91" s="128">
        <v>1.1000000000000001</v>
      </c>
      <c r="G91" s="128">
        <v>1.03</v>
      </c>
      <c r="H91" s="128">
        <v>1.03</v>
      </c>
      <c r="I91" s="128">
        <v>1.02</v>
      </c>
      <c r="J91" s="128">
        <v>1.01</v>
      </c>
      <c r="K91" s="128">
        <v>1.02</v>
      </c>
      <c r="L91" s="128">
        <v>1.02</v>
      </c>
      <c r="M91" s="128">
        <v>1.02</v>
      </c>
      <c r="N91" s="131">
        <v>1.02</v>
      </c>
      <c r="O91" s="41"/>
      <c r="P91" s="41"/>
      <c r="Q91" s="41"/>
      <c r="R91" s="41"/>
      <c r="S91" s="41"/>
      <c r="T91" s="41"/>
      <c r="U91" s="41"/>
      <c r="V91" s="41"/>
      <c r="W91" s="41"/>
      <c r="X91" s="41"/>
      <c r="Y91" s="41"/>
      <c r="AB91" s="42"/>
      <c r="AC91" s="42"/>
      <c r="AD91" s="42"/>
      <c r="AE91" s="42"/>
      <c r="AF91" s="42"/>
      <c r="AG91" s="42"/>
      <c r="AH91" s="42"/>
      <c r="AI91" s="42"/>
      <c r="AJ91" s="42"/>
      <c r="AK91" s="42"/>
      <c r="AL91" s="42"/>
    </row>
    <row r="92" spans="2:38" x14ac:dyDescent="0.35">
      <c r="B92" s="130" t="s">
        <v>175</v>
      </c>
      <c r="C92" s="128">
        <v>1.65</v>
      </c>
      <c r="D92" s="128">
        <v>1.65</v>
      </c>
      <c r="E92" s="128">
        <v>1.76</v>
      </c>
      <c r="F92" s="128">
        <v>1.67</v>
      </c>
      <c r="G92" s="128">
        <v>1.39</v>
      </c>
      <c r="H92" s="128">
        <v>1.39</v>
      </c>
      <c r="I92" s="128">
        <v>1.38</v>
      </c>
      <c r="J92" s="128">
        <v>1.34</v>
      </c>
      <c r="K92" s="128">
        <v>1.37</v>
      </c>
      <c r="L92" s="128">
        <v>1.39</v>
      </c>
      <c r="M92" s="128">
        <v>1.43</v>
      </c>
      <c r="N92" s="131">
        <v>1.43</v>
      </c>
      <c r="O92" s="41"/>
      <c r="P92" s="41"/>
      <c r="Q92" s="41"/>
      <c r="R92" s="41"/>
      <c r="S92" s="41"/>
      <c r="T92" s="41"/>
      <c r="U92" s="41"/>
      <c r="V92" s="41"/>
      <c r="W92" s="41"/>
      <c r="X92" s="41"/>
      <c r="Y92" s="41"/>
      <c r="AB92" s="42"/>
      <c r="AC92" s="42"/>
      <c r="AD92" s="42"/>
      <c r="AE92" s="42"/>
      <c r="AF92" s="42"/>
      <c r="AG92" s="42"/>
      <c r="AH92" s="42"/>
      <c r="AI92" s="42"/>
      <c r="AJ92" s="42"/>
      <c r="AK92" s="42"/>
      <c r="AL92" s="42"/>
    </row>
    <row r="93" spans="2:38" x14ac:dyDescent="0.35">
      <c r="B93" s="130" t="s">
        <v>176</v>
      </c>
      <c r="C93" s="128">
        <v>1.66</v>
      </c>
      <c r="D93" s="128">
        <v>1.66</v>
      </c>
      <c r="E93" s="128">
        <v>1.77</v>
      </c>
      <c r="F93" s="128">
        <v>1.68</v>
      </c>
      <c r="G93" s="128">
        <v>1.42</v>
      </c>
      <c r="H93" s="128">
        <v>1.42</v>
      </c>
      <c r="I93" s="128">
        <v>1.42</v>
      </c>
      <c r="J93" s="128">
        <v>1.37</v>
      </c>
      <c r="K93" s="128">
        <v>1.41</v>
      </c>
      <c r="L93" s="128">
        <v>1.43</v>
      </c>
      <c r="M93" s="128">
        <v>1.47</v>
      </c>
      <c r="N93" s="131">
        <v>1.47</v>
      </c>
      <c r="O93" s="41"/>
      <c r="P93" s="41"/>
      <c r="Q93" s="41"/>
      <c r="R93" s="41"/>
      <c r="S93" s="41"/>
      <c r="T93" s="41"/>
      <c r="U93" s="41"/>
      <c r="V93" s="41"/>
      <c r="W93" s="41"/>
      <c r="X93" s="41"/>
      <c r="Y93" s="41"/>
      <c r="AB93" s="42"/>
      <c r="AC93" s="42"/>
      <c r="AD93" s="42"/>
      <c r="AE93" s="42"/>
      <c r="AF93" s="42"/>
      <c r="AG93" s="42"/>
      <c r="AH93" s="42"/>
      <c r="AI93" s="42"/>
      <c r="AJ93" s="42"/>
      <c r="AK93" s="42"/>
      <c r="AL93" s="42"/>
    </row>
    <row r="94" spans="2:38" ht="15" thickBot="1" x14ac:dyDescent="0.4">
      <c r="B94" s="133" t="s">
        <v>131</v>
      </c>
      <c r="C94" s="134">
        <v>1.18</v>
      </c>
      <c r="D94" s="134">
        <v>1.17</v>
      </c>
      <c r="E94" s="134">
        <v>1.2</v>
      </c>
      <c r="F94" s="134">
        <v>1.17</v>
      </c>
      <c r="G94" s="134">
        <v>1.03</v>
      </c>
      <c r="H94" s="134">
        <v>1.01</v>
      </c>
      <c r="I94" s="134">
        <v>0.99</v>
      </c>
      <c r="J94" s="134">
        <v>0.97</v>
      </c>
      <c r="K94" s="134">
        <v>0.98</v>
      </c>
      <c r="L94" s="134">
        <v>0.98</v>
      </c>
      <c r="M94" s="134">
        <v>0.99</v>
      </c>
      <c r="N94" s="135">
        <v>0.99</v>
      </c>
    </row>
  </sheetData>
  <sheetProtection algorithmName="SHA-256" hashValue="8UdXH3gn1Jy4h4e8VseDJuJqqwD6w8IQIuUvdj9kFlE=" saltValue="Cb59OG06dF4uOfD/Nttq8Q==" spinCount="100000" sheet="1" objects="1" scenarios="1" selectLockedCells="1" selectUnlockedCells="1"/>
  <pageMargins left="0.70866141732283472" right="0.70866141732283472" top="0.74803149606299213" bottom="0.74803149606299213" header="0.31496062992125984" footer="0.31496062992125984"/>
  <pageSetup paperSize="9" scale="46"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C05BC-ADA7-46F4-B995-7BD99FBBB235}">
  <sheetPr>
    <pageSetUpPr fitToPage="1"/>
  </sheetPr>
  <dimension ref="A1:AL94"/>
  <sheetViews>
    <sheetView zoomScale="85" zoomScaleNormal="85" workbookViewId="0">
      <pane ySplit="5" topLeftCell="A6" activePane="bottomLeft" state="frozen"/>
      <selection pane="bottomLeft" activeCell="G28" sqref="G28"/>
    </sheetView>
  </sheetViews>
  <sheetFormatPr defaultColWidth="0" defaultRowHeight="14.5" zeroHeight="1" x14ac:dyDescent="0.35"/>
  <cols>
    <col min="1" max="1" width="3.1796875" style="1" customWidth="1"/>
    <col min="2" max="2" width="39.1796875" style="1" bestFit="1" customWidth="1"/>
    <col min="3" max="6" width="17.81640625" style="1" customWidth="1"/>
    <col min="7" max="7" width="20.54296875" style="1" customWidth="1"/>
    <col min="8" max="8" width="19.453125" style="1" customWidth="1"/>
    <col min="9" max="9" width="20.1796875" style="1" customWidth="1"/>
    <col min="10" max="14" width="21" style="1" customWidth="1"/>
    <col min="15" max="15" width="5.1796875" style="1" customWidth="1"/>
    <col min="16" max="25" width="9" style="1" hidden="1" customWidth="1"/>
    <col min="26" max="38" width="0" hidden="1" customWidth="1"/>
    <col min="39" max="16384" width="9" hidden="1"/>
  </cols>
  <sheetData>
    <row r="1" spans="1:38" s="8" customFormat="1" ht="21" customHeight="1" x14ac:dyDescent="0.5">
      <c r="A1" s="9" t="s">
        <v>0</v>
      </c>
      <c r="B1" s="9"/>
    </row>
    <row r="2" spans="1:38" s="8" customFormat="1" ht="21" x14ac:dyDescent="0.5">
      <c r="A2" s="9" t="s">
        <v>185</v>
      </c>
      <c r="B2" s="9"/>
    </row>
    <row r="3" spans="1:38" x14ac:dyDescent="0.35">
      <c r="A3" s="3"/>
      <c r="B3" s="3"/>
      <c r="C3" s="3"/>
      <c r="D3" s="3"/>
      <c r="E3" s="3"/>
      <c r="F3" s="3"/>
      <c r="G3" s="3"/>
      <c r="H3" s="3"/>
      <c r="I3" s="3"/>
      <c r="J3" s="3"/>
      <c r="K3" s="3"/>
      <c r="L3" s="3"/>
      <c r="M3" s="3"/>
      <c r="N3" s="3"/>
      <c r="O3" s="3"/>
      <c r="P3" s="3"/>
      <c r="Q3" s="3"/>
      <c r="R3" s="3"/>
      <c r="S3" s="3"/>
      <c r="T3" s="3"/>
      <c r="U3" s="3"/>
      <c r="V3" s="3"/>
      <c r="W3" s="3"/>
      <c r="X3" s="3"/>
      <c r="Y3" s="3"/>
    </row>
    <row r="4" spans="1:38" x14ac:dyDescent="0.35">
      <c r="A4" s="3"/>
      <c r="B4" s="3"/>
      <c r="C4" s="3"/>
      <c r="D4" s="3"/>
      <c r="E4" s="3"/>
      <c r="F4" s="3"/>
      <c r="G4" s="3"/>
      <c r="H4" s="3"/>
      <c r="I4" s="3"/>
      <c r="J4" s="3"/>
      <c r="K4" s="3"/>
      <c r="L4" s="3"/>
      <c r="M4" s="3"/>
      <c r="N4" s="3"/>
      <c r="O4" s="3"/>
      <c r="P4" s="3"/>
      <c r="Q4" s="3"/>
      <c r="R4" s="3"/>
      <c r="S4" s="3"/>
      <c r="T4" s="3"/>
      <c r="U4" s="3"/>
      <c r="V4" s="3"/>
      <c r="W4" s="3"/>
      <c r="X4" s="3"/>
      <c r="Y4" s="3"/>
    </row>
    <row r="5" spans="1:38" ht="24" x14ac:dyDescent="0.35">
      <c r="A5" s="3"/>
      <c r="B5" s="125"/>
      <c r="C5" s="126" t="s">
        <v>27</v>
      </c>
      <c r="D5" s="126" t="s">
        <v>5</v>
      </c>
      <c r="E5" s="126" t="s">
        <v>28</v>
      </c>
      <c r="F5" s="126" t="s">
        <v>29</v>
      </c>
      <c r="G5" s="126" t="s">
        <v>30</v>
      </c>
      <c r="H5" s="126" t="s">
        <v>44</v>
      </c>
      <c r="I5" s="126" t="s">
        <v>45</v>
      </c>
      <c r="J5" s="126" t="s">
        <v>33</v>
      </c>
      <c r="K5" s="126" t="s">
        <v>34</v>
      </c>
      <c r="L5" s="126" t="s">
        <v>46</v>
      </c>
      <c r="M5" s="126" t="s">
        <v>47</v>
      </c>
      <c r="N5" s="126" t="s">
        <v>210</v>
      </c>
      <c r="O5" s="3"/>
      <c r="P5" s="3"/>
      <c r="Q5" s="3"/>
      <c r="R5" s="3"/>
      <c r="S5" s="3"/>
      <c r="T5" s="3"/>
      <c r="U5" s="3"/>
      <c r="V5" s="3"/>
      <c r="W5" s="3"/>
      <c r="X5" s="3"/>
      <c r="Y5" s="3"/>
    </row>
    <row r="6" spans="1:38" x14ac:dyDescent="0.35">
      <c r="A6" s="3"/>
      <c r="B6" s="127" t="s">
        <v>48</v>
      </c>
      <c r="C6" s="128">
        <v>1</v>
      </c>
      <c r="D6" s="128">
        <v>1</v>
      </c>
      <c r="E6" s="128">
        <v>1</v>
      </c>
      <c r="F6" s="128">
        <v>1</v>
      </c>
      <c r="G6" s="128">
        <v>1</v>
      </c>
      <c r="H6" s="128">
        <v>1</v>
      </c>
      <c r="I6" s="128">
        <v>1</v>
      </c>
      <c r="J6" s="128">
        <v>1</v>
      </c>
      <c r="K6" s="128">
        <v>1</v>
      </c>
      <c r="L6" s="128">
        <v>1</v>
      </c>
      <c r="M6" s="128">
        <v>1</v>
      </c>
      <c r="N6" s="128">
        <v>1</v>
      </c>
      <c r="O6" s="41"/>
      <c r="P6" s="41"/>
      <c r="Q6" s="41"/>
      <c r="R6" s="41"/>
      <c r="S6" s="41"/>
      <c r="T6" s="41"/>
      <c r="U6" s="41"/>
      <c r="V6" s="41"/>
      <c r="W6" s="41"/>
      <c r="X6" s="41"/>
      <c r="Y6" s="41"/>
      <c r="AB6" s="42"/>
      <c r="AC6" s="42"/>
      <c r="AD6" s="42"/>
      <c r="AE6" s="42"/>
      <c r="AF6" s="42"/>
      <c r="AG6" s="42"/>
      <c r="AH6" s="42"/>
      <c r="AI6" s="42"/>
      <c r="AJ6" s="42"/>
      <c r="AK6" s="42"/>
      <c r="AL6" s="42"/>
    </row>
    <row r="7" spans="1:38" x14ac:dyDescent="0.35">
      <c r="A7" s="3"/>
      <c r="B7" s="127" t="s">
        <v>49</v>
      </c>
      <c r="C7" s="128">
        <v>1.02</v>
      </c>
      <c r="D7" s="128">
        <v>1.02</v>
      </c>
      <c r="E7" s="128">
        <v>1.02</v>
      </c>
      <c r="F7" s="128">
        <v>1.02</v>
      </c>
      <c r="G7" s="128">
        <v>0.99</v>
      </c>
      <c r="H7" s="128">
        <v>0.96</v>
      </c>
      <c r="I7" s="128">
        <v>0.95</v>
      </c>
      <c r="J7" s="128">
        <v>0.97</v>
      </c>
      <c r="K7" s="128">
        <v>0.97</v>
      </c>
      <c r="L7" s="128">
        <v>0.96</v>
      </c>
      <c r="M7" s="128">
        <v>0.95</v>
      </c>
      <c r="N7" s="128">
        <v>0.95</v>
      </c>
      <c r="O7" s="41"/>
      <c r="P7" s="41"/>
      <c r="Q7" s="41"/>
      <c r="R7" s="41"/>
      <c r="S7" s="41"/>
      <c r="T7" s="41"/>
      <c r="U7" s="41"/>
      <c r="V7" s="41"/>
      <c r="W7" s="41"/>
      <c r="X7" s="41"/>
      <c r="Y7" s="41"/>
      <c r="AB7" s="42"/>
      <c r="AC7" s="42"/>
      <c r="AD7" s="42"/>
      <c r="AE7" s="42"/>
      <c r="AF7" s="42"/>
      <c r="AG7" s="42"/>
      <c r="AH7" s="42"/>
      <c r="AI7" s="42"/>
      <c r="AJ7" s="42"/>
      <c r="AK7" s="42"/>
      <c r="AL7" s="42"/>
    </row>
    <row r="8" spans="1:38" x14ac:dyDescent="0.35">
      <c r="A8" s="3"/>
      <c r="B8" s="127" t="s">
        <v>50</v>
      </c>
      <c r="C8" s="128">
        <v>1.07</v>
      </c>
      <c r="D8" s="128">
        <v>1.08</v>
      </c>
      <c r="E8" s="128">
        <v>1.08</v>
      </c>
      <c r="F8" s="128">
        <v>1.0900000000000001</v>
      </c>
      <c r="G8" s="128">
        <v>1.01</v>
      </c>
      <c r="H8" s="128">
        <v>0.96</v>
      </c>
      <c r="I8" s="128">
        <v>0.95</v>
      </c>
      <c r="J8" s="128">
        <v>0.98</v>
      </c>
      <c r="K8" s="128">
        <v>0.97</v>
      </c>
      <c r="L8" s="128">
        <v>0.96</v>
      </c>
      <c r="M8" s="128">
        <v>0.95</v>
      </c>
      <c r="N8" s="128">
        <v>0.95</v>
      </c>
      <c r="O8" s="41"/>
      <c r="P8" s="41"/>
      <c r="Q8" s="41"/>
      <c r="R8" s="41"/>
      <c r="S8" s="41"/>
      <c r="T8" s="41"/>
      <c r="U8" s="41"/>
      <c r="V8" s="41"/>
      <c r="W8" s="41"/>
      <c r="X8" s="41"/>
      <c r="Y8" s="41"/>
      <c r="AB8" s="42"/>
      <c r="AC8" s="42"/>
      <c r="AD8" s="42"/>
      <c r="AE8" s="42"/>
      <c r="AF8" s="42"/>
      <c r="AG8" s="42"/>
      <c r="AH8" s="42"/>
      <c r="AI8" s="42"/>
      <c r="AJ8" s="42"/>
      <c r="AK8" s="42"/>
      <c r="AL8" s="42"/>
    </row>
    <row r="9" spans="1:38" x14ac:dyDescent="0.35">
      <c r="A9" s="3"/>
      <c r="B9" s="127" t="s">
        <v>51</v>
      </c>
      <c r="C9" s="128">
        <v>1.04</v>
      </c>
      <c r="D9" s="128">
        <v>1.04</v>
      </c>
      <c r="E9" s="128">
        <v>1.04</v>
      </c>
      <c r="F9" s="128">
        <v>1.05</v>
      </c>
      <c r="G9" s="128">
        <v>1.01</v>
      </c>
      <c r="H9" s="128">
        <v>0.99</v>
      </c>
      <c r="I9" s="128">
        <v>0.99</v>
      </c>
      <c r="J9" s="128">
        <v>1</v>
      </c>
      <c r="K9" s="128">
        <v>0.99</v>
      </c>
      <c r="L9" s="128">
        <v>0.99</v>
      </c>
      <c r="M9" s="128">
        <v>0.99</v>
      </c>
      <c r="N9" s="128">
        <v>0.99</v>
      </c>
      <c r="O9" s="41"/>
      <c r="P9" s="41"/>
      <c r="Q9" s="41"/>
      <c r="R9" s="41"/>
      <c r="S9" s="41"/>
      <c r="T9" s="41"/>
      <c r="U9" s="41"/>
      <c r="V9" s="41"/>
      <c r="W9" s="41"/>
      <c r="X9" s="41"/>
      <c r="Y9" s="41"/>
      <c r="AB9" s="42"/>
      <c r="AC9" s="42"/>
      <c r="AD9" s="42"/>
      <c r="AE9" s="42"/>
      <c r="AF9" s="42"/>
      <c r="AG9" s="42"/>
      <c r="AH9" s="42"/>
      <c r="AI9" s="42"/>
      <c r="AJ9" s="42"/>
      <c r="AK9" s="42"/>
      <c r="AL9" s="42"/>
    </row>
    <row r="10" spans="1:38" x14ac:dyDescent="0.35">
      <c r="A10" s="3"/>
      <c r="B10" s="127" t="s">
        <v>52</v>
      </c>
      <c r="C10" s="128">
        <v>1.07</v>
      </c>
      <c r="D10" s="128">
        <v>1.08</v>
      </c>
      <c r="E10" s="128">
        <v>1.08</v>
      </c>
      <c r="F10" s="128">
        <v>1.0900000000000001</v>
      </c>
      <c r="G10" s="128">
        <v>0.99</v>
      </c>
      <c r="H10" s="128">
        <v>0.94</v>
      </c>
      <c r="I10" s="128">
        <v>0.92</v>
      </c>
      <c r="J10" s="128">
        <v>0.96</v>
      </c>
      <c r="K10" s="128">
        <v>0.94</v>
      </c>
      <c r="L10" s="128">
        <v>0.94</v>
      </c>
      <c r="M10" s="128">
        <v>0.92</v>
      </c>
      <c r="N10" s="128">
        <v>0.92</v>
      </c>
      <c r="O10" s="41"/>
      <c r="P10" s="41"/>
      <c r="Q10" s="41"/>
      <c r="R10" s="41"/>
      <c r="S10" s="41"/>
      <c r="T10" s="41"/>
      <c r="U10" s="41"/>
      <c r="V10" s="41"/>
      <c r="W10" s="41"/>
      <c r="X10" s="41"/>
      <c r="Y10" s="41"/>
      <c r="AB10" s="42"/>
      <c r="AC10" s="42"/>
      <c r="AD10" s="42"/>
      <c r="AE10" s="42"/>
      <c r="AF10" s="42"/>
      <c r="AG10" s="42"/>
      <c r="AH10" s="42"/>
      <c r="AI10" s="42"/>
      <c r="AJ10" s="42"/>
      <c r="AK10" s="42"/>
      <c r="AL10" s="42"/>
    </row>
    <row r="11" spans="1:38" x14ac:dyDescent="0.35">
      <c r="A11" s="3"/>
      <c r="B11" s="127" t="s">
        <v>53</v>
      </c>
      <c r="C11" s="128">
        <v>1.07</v>
      </c>
      <c r="D11" s="128">
        <v>1.08</v>
      </c>
      <c r="E11" s="128">
        <v>1.08</v>
      </c>
      <c r="F11" s="128">
        <v>1.0900000000000001</v>
      </c>
      <c r="G11" s="128">
        <v>1.01</v>
      </c>
      <c r="H11" s="128">
        <v>0.97</v>
      </c>
      <c r="I11" s="128">
        <v>0.95</v>
      </c>
      <c r="J11" s="128">
        <v>0.98</v>
      </c>
      <c r="K11" s="128">
        <v>0.97</v>
      </c>
      <c r="L11" s="128">
        <v>0.96</v>
      </c>
      <c r="M11" s="128">
        <v>0.95</v>
      </c>
      <c r="N11" s="128">
        <v>0.95</v>
      </c>
      <c r="O11" s="41"/>
      <c r="P11" s="41"/>
      <c r="Q11" s="41"/>
      <c r="R11" s="41"/>
      <c r="S11" s="41"/>
      <c r="T11" s="41"/>
      <c r="U11" s="41"/>
      <c r="V11" s="41"/>
      <c r="W11" s="41"/>
      <c r="X11" s="41"/>
      <c r="Y11" s="41"/>
      <c r="AB11" s="42"/>
      <c r="AC11" s="42"/>
      <c r="AD11" s="42"/>
      <c r="AE11" s="42"/>
      <c r="AF11" s="42"/>
      <c r="AG11" s="42"/>
      <c r="AH11" s="42"/>
      <c r="AI11" s="42"/>
      <c r="AJ11" s="42"/>
      <c r="AK11" s="42"/>
      <c r="AL11" s="42"/>
    </row>
    <row r="12" spans="1:38" x14ac:dyDescent="0.35">
      <c r="A12" s="3"/>
      <c r="B12" s="127" t="s">
        <v>54</v>
      </c>
      <c r="C12" s="128">
        <v>1.1599999999999999</v>
      </c>
      <c r="D12" s="128">
        <v>1.1599999999999999</v>
      </c>
      <c r="E12" s="128">
        <v>1.1599999999999999</v>
      </c>
      <c r="F12" s="128">
        <v>1.19</v>
      </c>
      <c r="G12" s="128">
        <v>1.07</v>
      </c>
      <c r="H12" s="128">
        <v>1.01</v>
      </c>
      <c r="I12" s="128">
        <v>0.99</v>
      </c>
      <c r="J12" s="128">
        <v>1.01</v>
      </c>
      <c r="K12" s="128">
        <v>1.01</v>
      </c>
      <c r="L12" s="128">
        <v>1.01</v>
      </c>
      <c r="M12" s="128">
        <v>0.99</v>
      </c>
      <c r="N12" s="128">
        <v>0.99</v>
      </c>
      <c r="O12" s="41"/>
      <c r="P12" s="41"/>
      <c r="Q12" s="41"/>
      <c r="R12" s="41"/>
      <c r="S12" s="41"/>
      <c r="T12" s="41"/>
      <c r="U12" s="41"/>
      <c r="V12" s="41"/>
      <c r="W12" s="41"/>
      <c r="X12" s="41"/>
      <c r="Y12" s="41"/>
      <c r="AB12" s="42"/>
      <c r="AC12" s="42"/>
      <c r="AD12" s="42"/>
      <c r="AE12" s="42"/>
      <c r="AF12" s="42"/>
      <c r="AG12" s="42"/>
      <c r="AH12" s="42"/>
      <c r="AI12" s="42"/>
      <c r="AJ12" s="42"/>
      <c r="AK12" s="42"/>
      <c r="AL12" s="42"/>
    </row>
    <row r="13" spans="1:38" x14ac:dyDescent="0.35">
      <c r="A13" s="3"/>
      <c r="B13" s="127" t="s">
        <v>55</v>
      </c>
      <c r="C13" s="128">
        <v>1.07</v>
      </c>
      <c r="D13" s="128">
        <v>1.08</v>
      </c>
      <c r="E13" s="128">
        <v>1.08</v>
      </c>
      <c r="F13" s="128">
        <v>1.0900000000000001</v>
      </c>
      <c r="G13" s="128">
        <v>1.01</v>
      </c>
      <c r="H13" s="128">
        <v>0.97</v>
      </c>
      <c r="I13" s="128">
        <v>0.95</v>
      </c>
      <c r="J13" s="128">
        <v>0.98</v>
      </c>
      <c r="K13" s="128">
        <v>0.97</v>
      </c>
      <c r="L13" s="128">
        <v>0.97</v>
      </c>
      <c r="M13" s="128">
        <v>0.95</v>
      </c>
      <c r="N13" s="128">
        <v>0.95</v>
      </c>
      <c r="O13" s="41"/>
      <c r="P13" s="41"/>
      <c r="Q13" s="41"/>
      <c r="R13" s="41"/>
      <c r="S13" s="41"/>
      <c r="T13" s="41"/>
      <c r="U13" s="41"/>
      <c r="V13" s="41"/>
      <c r="W13" s="41"/>
      <c r="X13" s="41"/>
      <c r="Y13" s="41"/>
      <c r="AB13" s="42"/>
      <c r="AC13" s="42"/>
      <c r="AD13" s="42"/>
      <c r="AE13" s="42"/>
      <c r="AF13" s="42"/>
      <c r="AG13" s="42"/>
      <c r="AH13" s="42"/>
      <c r="AI13" s="42"/>
      <c r="AJ13" s="42"/>
      <c r="AK13" s="42"/>
      <c r="AL13" s="42"/>
    </row>
    <row r="14" spans="1:38" x14ac:dyDescent="0.35">
      <c r="A14" s="3"/>
      <c r="B14" s="127" t="s">
        <v>56</v>
      </c>
      <c r="C14" s="128">
        <v>1.08</v>
      </c>
      <c r="D14" s="128">
        <v>1.0900000000000001</v>
      </c>
      <c r="E14" s="128">
        <v>1.0900000000000001</v>
      </c>
      <c r="F14" s="128">
        <v>1.1000000000000001</v>
      </c>
      <c r="G14" s="128">
        <v>1.06</v>
      </c>
      <c r="H14" s="128">
        <v>1.04</v>
      </c>
      <c r="I14" s="128">
        <v>1.04</v>
      </c>
      <c r="J14" s="128">
        <v>1.04</v>
      </c>
      <c r="K14" s="128">
        <v>1.04</v>
      </c>
      <c r="L14" s="128">
        <v>1.04</v>
      </c>
      <c r="M14" s="128">
        <v>1.04</v>
      </c>
      <c r="N14" s="128">
        <v>1.04</v>
      </c>
      <c r="O14" s="41"/>
      <c r="P14" s="41"/>
      <c r="Q14" s="41"/>
      <c r="R14" s="41"/>
      <c r="S14" s="41"/>
      <c r="T14" s="41"/>
      <c r="U14" s="41"/>
      <c r="V14" s="41"/>
      <c r="W14" s="41"/>
      <c r="X14" s="41"/>
      <c r="Y14" s="41"/>
      <c r="AB14" s="42"/>
      <c r="AC14" s="42"/>
      <c r="AD14" s="42"/>
      <c r="AE14" s="42"/>
      <c r="AF14" s="42"/>
      <c r="AG14" s="42"/>
      <c r="AH14" s="42"/>
      <c r="AI14" s="42"/>
      <c r="AJ14" s="42"/>
      <c r="AK14" s="42"/>
      <c r="AL14" s="42"/>
    </row>
    <row r="15" spans="1:38" x14ac:dyDescent="0.35">
      <c r="A15" s="3"/>
      <c r="B15" s="127" t="s">
        <v>57</v>
      </c>
      <c r="C15" s="128">
        <v>1.07</v>
      </c>
      <c r="D15" s="128">
        <v>1.08</v>
      </c>
      <c r="E15" s="128">
        <v>1.08</v>
      </c>
      <c r="F15" s="128">
        <v>1.0900000000000001</v>
      </c>
      <c r="G15" s="128">
        <v>1.02</v>
      </c>
      <c r="H15" s="128">
        <v>0.97</v>
      </c>
      <c r="I15" s="128">
        <v>0.96</v>
      </c>
      <c r="J15" s="128">
        <v>0.98</v>
      </c>
      <c r="K15" s="128">
        <v>0.98</v>
      </c>
      <c r="L15" s="128">
        <v>0.97</v>
      </c>
      <c r="M15" s="128">
        <v>0.96</v>
      </c>
      <c r="N15" s="128">
        <v>0.96</v>
      </c>
      <c r="O15" s="41"/>
      <c r="P15" s="41"/>
      <c r="Q15" s="41"/>
      <c r="R15" s="41"/>
      <c r="S15" s="41"/>
      <c r="T15" s="41"/>
      <c r="U15" s="41"/>
      <c r="V15" s="41"/>
      <c r="W15" s="41"/>
      <c r="X15" s="41"/>
      <c r="Y15" s="41"/>
      <c r="AB15" s="42"/>
      <c r="AC15" s="42"/>
      <c r="AD15" s="42"/>
      <c r="AE15" s="42"/>
      <c r="AF15" s="42"/>
      <c r="AG15" s="42"/>
      <c r="AH15" s="42"/>
      <c r="AI15" s="42"/>
      <c r="AJ15" s="42"/>
      <c r="AK15" s="42"/>
      <c r="AL15" s="42"/>
    </row>
    <row r="16" spans="1:38" x14ac:dyDescent="0.35">
      <c r="A16" s="3"/>
      <c r="B16" s="127" t="s">
        <v>58</v>
      </c>
      <c r="C16" s="128">
        <v>1.07</v>
      </c>
      <c r="D16" s="128">
        <v>1.08</v>
      </c>
      <c r="E16" s="128">
        <v>1.08</v>
      </c>
      <c r="F16" s="128">
        <v>1.0900000000000001</v>
      </c>
      <c r="G16" s="128">
        <v>0.99</v>
      </c>
      <c r="H16" s="128">
        <v>0.94</v>
      </c>
      <c r="I16" s="128">
        <v>0.91</v>
      </c>
      <c r="J16" s="128">
        <v>0.96</v>
      </c>
      <c r="K16" s="128">
        <v>0.94</v>
      </c>
      <c r="L16" s="128">
        <v>0.93</v>
      </c>
      <c r="M16" s="128">
        <v>0.91</v>
      </c>
      <c r="N16" s="128">
        <v>0.91</v>
      </c>
      <c r="O16" s="41"/>
      <c r="P16" s="41"/>
      <c r="Q16" s="41"/>
      <c r="R16" s="41"/>
      <c r="S16" s="41"/>
      <c r="T16" s="41"/>
      <c r="U16" s="41"/>
      <c r="V16" s="41"/>
      <c r="W16" s="41"/>
      <c r="X16" s="41"/>
      <c r="Y16" s="41"/>
      <c r="AB16" s="42"/>
      <c r="AC16" s="42"/>
      <c r="AD16" s="42"/>
      <c r="AE16" s="42"/>
      <c r="AF16" s="42"/>
      <c r="AG16" s="42"/>
      <c r="AH16" s="42"/>
      <c r="AI16" s="42"/>
      <c r="AJ16" s="42"/>
      <c r="AK16" s="42"/>
      <c r="AL16" s="42"/>
    </row>
    <row r="17" spans="2:38" x14ac:dyDescent="0.35">
      <c r="B17" s="127" t="s">
        <v>59</v>
      </c>
      <c r="C17" s="128">
        <v>1.07</v>
      </c>
      <c r="D17" s="128">
        <v>1.08</v>
      </c>
      <c r="E17" s="128">
        <v>1.08</v>
      </c>
      <c r="F17" s="128">
        <v>1.0900000000000001</v>
      </c>
      <c r="G17" s="128">
        <v>0.99</v>
      </c>
      <c r="H17" s="128">
        <v>0.94</v>
      </c>
      <c r="I17" s="128">
        <v>0.91</v>
      </c>
      <c r="J17" s="128">
        <v>0.96</v>
      </c>
      <c r="K17" s="128">
        <v>0.94</v>
      </c>
      <c r="L17" s="128">
        <v>0.93</v>
      </c>
      <c r="M17" s="128">
        <v>0.91</v>
      </c>
      <c r="N17" s="128">
        <v>0.91</v>
      </c>
      <c r="O17" s="41"/>
      <c r="P17" s="41"/>
      <c r="Q17" s="41"/>
      <c r="R17" s="41"/>
      <c r="S17" s="41"/>
      <c r="T17" s="41"/>
      <c r="U17" s="41"/>
      <c r="V17" s="41"/>
      <c r="W17" s="41"/>
      <c r="X17" s="41"/>
      <c r="Y17" s="41"/>
      <c r="AB17" s="42"/>
      <c r="AC17" s="42"/>
      <c r="AD17" s="42"/>
      <c r="AE17" s="42"/>
      <c r="AF17" s="42"/>
      <c r="AG17" s="42"/>
      <c r="AH17" s="42"/>
      <c r="AI17" s="42"/>
      <c r="AJ17" s="42"/>
      <c r="AK17" s="42"/>
      <c r="AL17" s="42"/>
    </row>
    <row r="18" spans="2:38" x14ac:dyDescent="0.35">
      <c r="B18" s="127" t="s">
        <v>60</v>
      </c>
      <c r="C18" s="128">
        <v>1.08</v>
      </c>
      <c r="D18" s="128">
        <v>1.0900000000000001</v>
      </c>
      <c r="E18" s="128">
        <v>1.0900000000000001</v>
      </c>
      <c r="F18" s="128">
        <v>1.1000000000000001</v>
      </c>
      <c r="G18" s="128">
        <v>1.06</v>
      </c>
      <c r="H18" s="128">
        <v>1.05</v>
      </c>
      <c r="I18" s="128">
        <v>1.05</v>
      </c>
      <c r="J18" s="128">
        <v>1.04</v>
      </c>
      <c r="K18" s="128">
        <v>1.04</v>
      </c>
      <c r="L18" s="128">
        <v>1.05</v>
      </c>
      <c r="M18" s="128">
        <v>1.05</v>
      </c>
      <c r="N18" s="128">
        <v>1.05</v>
      </c>
      <c r="O18" s="41"/>
      <c r="P18" s="41"/>
      <c r="Q18" s="41"/>
      <c r="R18" s="41"/>
      <c r="S18" s="41"/>
      <c r="T18" s="41"/>
      <c r="U18" s="41"/>
      <c r="V18" s="41"/>
      <c r="W18" s="41"/>
      <c r="X18" s="41"/>
      <c r="Y18" s="41"/>
      <c r="AB18" s="42"/>
      <c r="AC18" s="42"/>
      <c r="AD18" s="42"/>
      <c r="AE18" s="42"/>
      <c r="AF18" s="42"/>
      <c r="AG18" s="42"/>
      <c r="AH18" s="42"/>
      <c r="AI18" s="42"/>
      <c r="AJ18" s="42"/>
      <c r="AK18" s="42"/>
      <c r="AL18" s="42"/>
    </row>
    <row r="19" spans="2:38" x14ac:dyDescent="0.35">
      <c r="B19" s="127" t="s">
        <v>61</v>
      </c>
      <c r="C19" s="128">
        <v>1.08</v>
      </c>
      <c r="D19" s="128">
        <v>1.08</v>
      </c>
      <c r="E19" s="128">
        <v>1.08</v>
      </c>
      <c r="F19" s="128">
        <v>1.1000000000000001</v>
      </c>
      <c r="G19" s="128">
        <v>1.03</v>
      </c>
      <c r="H19" s="128">
        <v>1</v>
      </c>
      <c r="I19" s="128">
        <v>0.99</v>
      </c>
      <c r="J19" s="128">
        <v>1</v>
      </c>
      <c r="K19" s="128">
        <v>1</v>
      </c>
      <c r="L19" s="128">
        <v>1</v>
      </c>
      <c r="M19" s="128">
        <v>0.99</v>
      </c>
      <c r="N19" s="128">
        <v>0.99</v>
      </c>
      <c r="O19" s="41"/>
      <c r="P19" s="41"/>
      <c r="Q19" s="41"/>
      <c r="R19" s="41"/>
      <c r="S19" s="41"/>
      <c r="T19" s="41"/>
      <c r="U19" s="41"/>
      <c r="V19" s="41"/>
      <c r="W19" s="41"/>
      <c r="X19" s="41"/>
      <c r="Y19" s="41"/>
      <c r="AB19" s="42"/>
      <c r="AC19" s="42"/>
      <c r="AD19" s="42"/>
      <c r="AE19" s="42"/>
      <c r="AF19" s="42"/>
      <c r="AG19" s="42"/>
      <c r="AH19" s="42"/>
      <c r="AI19" s="42"/>
      <c r="AJ19" s="42"/>
      <c r="AK19" s="42"/>
      <c r="AL19" s="42"/>
    </row>
    <row r="20" spans="2:38" x14ac:dyDescent="0.35">
      <c r="B20" s="127" t="s">
        <v>62</v>
      </c>
      <c r="C20" s="128">
        <v>1.07</v>
      </c>
      <c r="D20" s="128">
        <v>1.08</v>
      </c>
      <c r="E20" s="128">
        <v>1.08</v>
      </c>
      <c r="F20" s="128">
        <v>1.0900000000000001</v>
      </c>
      <c r="G20" s="128">
        <v>0.99</v>
      </c>
      <c r="H20" s="128">
        <v>0.94</v>
      </c>
      <c r="I20" s="128">
        <v>0.91</v>
      </c>
      <c r="J20" s="128">
        <v>0.96</v>
      </c>
      <c r="K20" s="128">
        <v>0.94</v>
      </c>
      <c r="L20" s="128">
        <v>0.93</v>
      </c>
      <c r="M20" s="128">
        <v>0.92</v>
      </c>
      <c r="N20" s="128">
        <v>0.92</v>
      </c>
      <c r="O20" s="41"/>
      <c r="P20" s="41"/>
      <c r="Q20" s="41"/>
      <c r="R20" s="41"/>
      <c r="S20" s="41"/>
      <c r="T20" s="41"/>
      <c r="U20" s="41"/>
      <c r="V20" s="41"/>
      <c r="W20" s="41"/>
      <c r="X20" s="41"/>
      <c r="Y20" s="41"/>
      <c r="AB20" s="42"/>
      <c r="AC20" s="42"/>
      <c r="AD20" s="42"/>
      <c r="AE20" s="42"/>
      <c r="AF20" s="42"/>
      <c r="AG20" s="42"/>
      <c r="AH20" s="42"/>
      <c r="AI20" s="42"/>
      <c r="AJ20" s="42"/>
      <c r="AK20" s="42"/>
      <c r="AL20" s="42"/>
    </row>
    <row r="21" spans="2:38" x14ac:dyDescent="0.35">
      <c r="B21" s="127" t="s">
        <v>63</v>
      </c>
      <c r="C21" s="128">
        <v>1.07</v>
      </c>
      <c r="D21" s="128">
        <v>1.08</v>
      </c>
      <c r="E21" s="128">
        <v>1.08</v>
      </c>
      <c r="F21" s="128">
        <v>1.0900000000000001</v>
      </c>
      <c r="G21" s="128">
        <v>1.02</v>
      </c>
      <c r="H21" s="128">
        <v>0.97</v>
      </c>
      <c r="I21" s="128">
        <v>0.96</v>
      </c>
      <c r="J21" s="128">
        <v>0.98</v>
      </c>
      <c r="K21" s="128">
        <v>0.98</v>
      </c>
      <c r="L21" s="128">
        <v>0.97</v>
      </c>
      <c r="M21" s="128">
        <v>0.96</v>
      </c>
      <c r="N21" s="128">
        <v>0.96</v>
      </c>
      <c r="O21" s="41"/>
      <c r="P21" s="41"/>
      <c r="Q21" s="41"/>
      <c r="R21" s="41"/>
      <c r="S21" s="41"/>
      <c r="T21" s="41"/>
      <c r="U21" s="41"/>
      <c r="V21" s="41"/>
      <c r="W21" s="41"/>
      <c r="X21" s="41"/>
      <c r="Y21" s="41"/>
      <c r="AB21" s="42"/>
      <c r="AC21" s="42"/>
      <c r="AD21" s="42"/>
      <c r="AE21" s="42"/>
      <c r="AF21" s="42"/>
      <c r="AG21" s="42"/>
      <c r="AH21" s="42"/>
      <c r="AI21" s="42"/>
      <c r="AJ21" s="42"/>
      <c r="AK21" s="42"/>
      <c r="AL21" s="42"/>
    </row>
    <row r="22" spans="2:38" x14ac:dyDescent="0.35">
      <c r="B22" s="127" t="s">
        <v>64</v>
      </c>
      <c r="C22" s="128">
        <v>1.05</v>
      </c>
      <c r="D22" s="128">
        <v>1.05</v>
      </c>
      <c r="E22" s="128">
        <v>1.05</v>
      </c>
      <c r="F22" s="128">
        <v>1.06</v>
      </c>
      <c r="G22" s="128">
        <v>1.08</v>
      </c>
      <c r="H22" s="128">
        <v>1.1100000000000001</v>
      </c>
      <c r="I22" s="128">
        <v>1.1299999999999999</v>
      </c>
      <c r="J22" s="128">
        <v>1.08</v>
      </c>
      <c r="K22" s="128">
        <v>1.1000000000000001</v>
      </c>
      <c r="L22" s="128">
        <v>1.1200000000000001</v>
      </c>
      <c r="M22" s="128">
        <v>1.1299999999999999</v>
      </c>
      <c r="N22" s="128">
        <v>1.1299999999999999</v>
      </c>
      <c r="O22" s="41"/>
      <c r="P22" s="41"/>
      <c r="Q22" s="41"/>
      <c r="R22" s="41"/>
      <c r="S22" s="41"/>
      <c r="T22" s="41"/>
      <c r="U22" s="41"/>
      <c r="V22" s="41"/>
      <c r="W22" s="41"/>
      <c r="X22" s="41"/>
      <c r="Y22" s="41"/>
      <c r="AB22" s="42"/>
      <c r="AC22" s="42"/>
      <c r="AD22" s="42"/>
      <c r="AE22" s="42"/>
      <c r="AF22" s="42"/>
      <c r="AG22" s="42"/>
      <c r="AH22" s="42"/>
      <c r="AI22" s="42"/>
      <c r="AJ22" s="42"/>
      <c r="AK22" s="42"/>
      <c r="AL22" s="42"/>
    </row>
    <row r="23" spans="2:38" x14ac:dyDescent="0.35">
      <c r="B23" s="127" t="s">
        <v>65</v>
      </c>
      <c r="C23" s="128">
        <v>1</v>
      </c>
      <c r="D23" s="128">
        <v>1</v>
      </c>
      <c r="E23" s="128">
        <v>1</v>
      </c>
      <c r="F23" s="128">
        <v>1</v>
      </c>
      <c r="G23" s="128">
        <v>1.02</v>
      </c>
      <c r="H23" s="128">
        <v>1.03</v>
      </c>
      <c r="I23" s="128">
        <v>1.03</v>
      </c>
      <c r="J23" s="128">
        <v>1.02</v>
      </c>
      <c r="K23" s="128">
        <v>1.03</v>
      </c>
      <c r="L23" s="128">
        <v>1.03</v>
      </c>
      <c r="M23" s="128">
        <v>1.03</v>
      </c>
      <c r="N23" s="128">
        <v>1.03</v>
      </c>
      <c r="O23" s="41"/>
      <c r="P23" s="41"/>
      <c r="Q23" s="41"/>
      <c r="R23" s="41"/>
      <c r="S23" s="41"/>
      <c r="T23" s="41"/>
      <c r="U23" s="41"/>
      <c r="V23" s="41"/>
      <c r="W23" s="41"/>
      <c r="X23" s="41"/>
      <c r="Y23" s="41"/>
      <c r="AB23" s="42"/>
      <c r="AC23" s="42"/>
      <c r="AD23" s="42"/>
      <c r="AE23" s="42"/>
      <c r="AF23" s="42"/>
      <c r="AG23" s="42"/>
      <c r="AH23" s="42"/>
      <c r="AI23" s="42"/>
      <c r="AJ23" s="42"/>
      <c r="AK23" s="42"/>
      <c r="AL23" s="42"/>
    </row>
    <row r="24" spans="2:38" x14ac:dyDescent="0.35">
      <c r="B24" s="127" t="s">
        <v>66</v>
      </c>
      <c r="C24" s="128">
        <v>1.2</v>
      </c>
      <c r="D24" s="128">
        <v>1.18</v>
      </c>
      <c r="E24" s="128">
        <v>1.18</v>
      </c>
      <c r="F24" s="128">
        <v>1.1599999999999999</v>
      </c>
      <c r="G24" s="128">
        <v>1.76</v>
      </c>
      <c r="H24" s="128">
        <v>2.25</v>
      </c>
      <c r="I24" s="128">
        <v>2.5299999999999998</v>
      </c>
      <c r="J24" s="128">
        <v>1.93</v>
      </c>
      <c r="K24" s="128">
        <v>2.15</v>
      </c>
      <c r="L24" s="128">
        <v>2.31</v>
      </c>
      <c r="M24" s="128">
        <v>2.5299999999999998</v>
      </c>
      <c r="N24" s="128">
        <v>2.5299999999999998</v>
      </c>
      <c r="O24" s="41"/>
      <c r="P24" s="41"/>
      <c r="Q24" s="41"/>
      <c r="R24" s="41"/>
      <c r="S24" s="41"/>
      <c r="T24" s="41"/>
      <c r="U24" s="41"/>
      <c r="V24" s="41"/>
      <c r="W24" s="41"/>
      <c r="X24" s="41"/>
      <c r="Y24" s="41"/>
      <c r="AB24" s="42"/>
      <c r="AC24" s="42"/>
      <c r="AD24" s="42"/>
      <c r="AE24" s="42"/>
      <c r="AF24" s="42"/>
      <c r="AG24" s="42"/>
      <c r="AH24" s="42"/>
      <c r="AI24" s="42"/>
      <c r="AJ24" s="42"/>
      <c r="AK24" s="42"/>
      <c r="AL24" s="42"/>
    </row>
    <row r="25" spans="2:38" x14ac:dyDescent="0.35">
      <c r="B25" s="127" t="s">
        <v>67</v>
      </c>
      <c r="C25" s="128">
        <v>1.18</v>
      </c>
      <c r="D25" s="128">
        <v>1.1599999999999999</v>
      </c>
      <c r="E25" s="128">
        <v>1.1599999999999999</v>
      </c>
      <c r="F25" s="128">
        <v>1.1499999999999999</v>
      </c>
      <c r="G25" s="128">
        <v>1.63</v>
      </c>
      <c r="H25" s="128">
        <v>2.04</v>
      </c>
      <c r="I25" s="128">
        <v>2.27</v>
      </c>
      <c r="J25" s="128">
        <v>1.78</v>
      </c>
      <c r="K25" s="128">
        <v>1.96</v>
      </c>
      <c r="L25" s="128">
        <v>2.09</v>
      </c>
      <c r="M25" s="128">
        <v>2.27</v>
      </c>
      <c r="N25" s="128">
        <v>2.27</v>
      </c>
      <c r="O25" s="41"/>
      <c r="P25" s="41"/>
      <c r="Q25" s="41"/>
      <c r="R25" s="41"/>
      <c r="S25" s="41"/>
      <c r="T25" s="41"/>
      <c r="U25" s="41"/>
      <c r="V25" s="41"/>
      <c r="W25" s="41"/>
      <c r="X25" s="41"/>
      <c r="Y25" s="41"/>
      <c r="AB25" s="42"/>
      <c r="AC25" s="42"/>
      <c r="AD25" s="42"/>
      <c r="AE25" s="42"/>
      <c r="AF25" s="42"/>
      <c r="AG25" s="42"/>
      <c r="AH25" s="42"/>
      <c r="AI25" s="42"/>
      <c r="AJ25" s="42"/>
      <c r="AK25" s="42"/>
      <c r="AL25" s="42"/>
    </row>
    <row r="26" spans="2:38" x14ac:dyDescent="0.35">
      <c r="B26" s="127" t="s">
        <v>68</v>
      </c>
      <c r="C26" s="128">
        <v>1.03</v>
      </c>
      <c r="D26" s="128">
        <v>1.02</v>
      </c>
      <c r="E26" s="128">
        <v>1.02</v>
      </c>
      <c r="F26" s="128">
        <v>1.02</v>
      </c>
      <c r="G26" s="128">
        <v>1.1499999999999999</v>
      </c>
      <c r="H26" s="128">
        <v>1.24</v>
      </c>
      <c r="I26" s="128">
        <v>1.29</v>
      </c>
      <c r="J26" s="128">
        <v>1.18</v>
      </c>
      <c r="K26" s="128">
        <v>1.22</v>
      </c>
      <c r="L26" s="128">
        <v>1.25</v>
      </c>
      <c r="M26" s="128">
        <v>1.29</v>
      </c>
      <c r="N26" s="128">
        <v>1.29</v>
      </c>
      <c r="O26" s="41"/>
      <c r="P26" s="41"/>
      <c r="Q26" s="41"/>
      <c r="R26" s="41"/>
      <c r="S26" s="41"/>
      <c r="T26" s="41"/>
      <c r="U26" s="41"/>
      <c r="V26" s="41"/>
      <c r="W26" s="41"/>
      <c r="X26" s="41"/>
      <c r="Y26" s="41"/>
      <c r="AB26" s="42"/>
      <c r="AC26" s="42"/>
      <c r="AD26" s="42"/>
      <c r="AE26" s="42"/>
      <c r="AF26" s="42"/>
      <c r="AG26" s="42"/>
      <c r="AH26" s="42"/>
      <c r="AI26" s="42"/>
      <c r="AJ26" s="42"/>
      <c r="AK26" s="42"/>
      <c r="AL26" s="42"/>
    </row>
    <row r="27" spans="2:38" x14ac:dyDescent="0.35">
      <c r="B27" s="127" t="s">
        <v>69</v>
      </c>
      <c r="C27" s="128">
        <v>1.18</v>
      </c>
      <c r="D27" s="128">
        <v>1.17</v>
      </c>
      <c r="E27" s="128">
        <v>1.17</v>
      </c>
      <c r="F27" s="128">
        <v>1.1599999999999999</v>
      </c>
      <c r="G27" s="128">
        <v>1.36</v>
      </c>
      <c r="H27" s="128">
        <v>1.59</v>
      </c>
      <c r="I27" s="128">
        <v>1.71</v>
      </c>
      <c r="J27" s="128">
        <v>1.44</v>
      </c>
      <c r="K27" s="128">
        <v>1.54</v>
      </c>
      <c r="L27" s="128">
        <v>1.61</v>
      </c>
      <c r="M27" s="128">
        <v>1.72</v>
      </c>
      <c r="N27" s="128">
        <v>1.72</v>
      </c>
      <c r="O27" s="41"/>
      <c r="P27" s="41"/>
      <c r="Q27" s="41"/>
      <c r="R27" s="41"/>
      <c r="S27" s="41"/>
      <c r="T27" s="41"/>
      <c r="U27" s="41"/>
      <c r="V27" s="41"/>
      <c r="W27" s="41"/>
      <c r="X27" s="41"/>
      <c r="Y27" s="41"/>
      <c r="AB27" s="42"/>
      <c r="AC27" s="42"/>
      <c r="AD27" s="42"/>
      <c r="AE27" s="42"/>
      <c r="AF27" s="42"/>
      <c r="AG27" s="42"/>
      <c r="AH27" s="42"/>
      <c r="AI27" s="42"/>
      <c r="AJ27" s="42"/>
      <c r="AK27" s="42"/>
      <c r="AL27" s="42"/>
    </row>
    <row r="28" spans="2:38" x14ac:dyDescent="0.35">
      <c r="B28" s="127" t="s">
        <v>70</v>
      </c>
      <c r="C28" s="128">
        <v>1.08</v>
      </c>
      <c r="D28" s="128">
        <v>1.08</v>
      </c>
      <c r="E28" s="128">
        <v>1.08</v>
      </c>
      <c r="F28" s="128">
        <v>1.08</v>
      </c>
      <c r="G28" s="128">
        <v>1.25</v>
      </c>
      <c r="H28" s="128">
        <v>1.39</v>
      </c>
      <c r="I28" s="128">
        <v>1.47</v>
      </c>
      <c r="J28" s="128">
        <v>1.29</v>
      </c>
      <c r="K28" s="128">
        <v>1.36</v>
      </c>
      <c r="L28" s="128">
        <v>1.41</v>
      </c>
      <c r="M28" s="128">
        <v>1.47</v>
      </c>
      <c r="N28" s="128">
        <v>1.47</v>
      </c>
      <c r="O28" s="41"/>
      <c r="P28" s="41"/>
      <c r="Q28" s="41"/>
      <c r="R28" s="41"/>
      <c r="S28" s="41"/>
      <c r="T28" s="41"/>
      <c r="U28" s="41"/>
      <c r="V28" s="41"/>
      <c r="W28" s="41"/>
      <c r="X28" s="41"/>
      <c r="Y28" s="41"/>
      <c r="AB28" s="42"/>
      <c r="AC28" s="42"/>
      <c r="AD28" s="42"/>
      <c r="AE28" s="42"/>
      <c r="AF28" s="42"/>
      <c r="AG28" s="42"/>
      <c r="AH28" s="42"/>
      <c r="AI28" s="42"/>
      <c r="AJ28" s="42"/>
      <c r="AK28" s="42"/>
      <c r="AL28" s="42"/>
    </row>
    <row r="29" spans="2:38" x14ac:dyDescent="0.35">
      <c r="B29" s="127" t="s">
        <v>71</v>
      </c>
      <c r="C29" s="128">
        <v>1.03</v>
      </c>
      <c r="D29" s="128">
        <v>1.03</v>
      </c>
      <c r="E29" s="128">
        <v>1.03</v>
      </c>
      <c r="F29" s="128">
        <v>1.02</v>
      </c>
      <c r="G29" s="128">
        <v>1.18</v>
      </c>
      <c r="H29" s="128">
        <v>1.3</v>
      </c>
      <c r="I29" s="128">
        <v>1.36</v>
      </c>
      <c r="J29" s="128">
        <v>1.22</v>
      </c>
      <c r="K29" s="128">
        <v>1.27</v>
      </c>
      <c r="L29" s="128">
        <v>1.31</v>
      </c>
      <c r="M29" s="128">
        <v>1.36</v>
      </c>
      <c r="N29" s="128">
        <v>1.36</v>
      </c>
      <c r="O29" s="41"/>
      <c r="P29" s="41"/>
      <c r="Q29" s="41"/>
      <c r="R29" s="41"/>
      <c r="S29" s="41"/>
      <c r="T29" s="41"/>
      <c r="U29" s="41"/>
      <c r="V29" s="41"/>
      <c r="W29" s="41"/>
      <c r="X29" s="41"/>
      <c r="Y29" s="41"/>
      <c r="AB29" s="42"/>
      <c r="AC29" s="42"/>
      <c r="AD29" s="42"/>
      <c r="AE29" s="42"/>
      <c r="AF29" s="42"/>
      <c r="AG29" s="42"/>
      <c r="AH29" s="42"/>
      <c r="AI29" s="42"/>
      <c r="AJ29" s="42"/>
      <c r="AK29" s="42"/>
      <c r="AL29" s="42"/>
    </row>
    <row r="30" spans="2:38" x14ac:dyDescent="0.35">
      <c r="B30" s="127" t="s">
        <v>72</v>
      </c>
      <c r="C30" s="128">
        <v>1.04</v>
      </c>
      <c r="D30" s="128">
        <v>1.04</v>
      </c>
      <c r="E30" s="128">
        <v>1.04</v>
      </c>
      <c r="F30" s="128">
        <v>1.05</v>
      </c>
      <c r="G30" s="128">
        <v>1.01</v>
      </c>
      <c r="H30" s="128">
        <v>1</v>
      </c>
      <c r="I30" s="128">
        <v>0.99</v>
      </c>
      <c r="J30" s="128">
        <v>1</v>
      </c>
      <c r="K30" s="128">
        <v>1</v>
      </c>
      <c r="L30" s="128">
        <v>1</v>
      </c>
      <c r="M30" s="128">
        <v>0.99</v>
      </c>
      <c r="N30" s="128">
        <v>0.99</v>
      </c>
      <c r="O30" s="41"/>
      <c r="P30" s="41"/>
      <c r="Q30" s="41"/>
      <c r="R30" s="41"/>
      <c r="S30" s="41"/>
      <c r="T30" s="41"/>
      <c r="U30" s="41"/>
      <c r="V30" s="41"/>
      <c r="W30" s="41"/>
      <c r="X30" s="41"/>
      <c r="Y30" s="41"/>
      <c r="AB30" s="42"/>
      <c r="AC30" s="42"/>
      <c r="AD30" s="42"/>
      <c r="AE30" s="42"/>
      <c r="AF30" s="42"/>
      <c r="AG30" s="42"/>
      <c r="AH30" s="42"/>
      <c r="AI30" s="42"/>
      <c r="AJ30" s="42"/>
      <c r="AK30" s="42"/>
      <c r="AL30" s="42"/>
    </row>
    <row r="31" spans="2:38" x14ac:dyDescent="0.35">
      <c r="B31" s="127" t="s">
        <v>73</v>
      </c>
      <c r="C31" s="128">
        <v>1.04</v>
      </c>
      <c r="D31" s="128">
        <v>1.04</v>
      </c>
      <c r="E31" s="128">
        <v>1.04</v>
      </c>
      <c r="F31" s="128">
        <v>1.05</v>
      </c>
      <c r="G31" s="128">
        <v>1.01</v>
      </c>
      <c r="H31" s="128">
        <v>0.99</v>
      </c>
      <c r="I31" s="128">
        <v>0.99</v>
      </c>
      <c r="J31" s="128">
        <v>1</v>
      </c>
      <c r="K31" s="128">
        <v>0.99</v>
      </c>
      <c r="L31" s="128">
        <v>0.99</v>
      </c>
      <c r="M31" s="128">
        <v>0.99</v>
      </c>
      <c r="N31" s="128">
        <v>0.99</v>
      </c>
      <c r="O31" s="41"/>
      <c r="P31" s="41"/>
      <c r="Q31" s="41"/>
      <c r="R31" s="41"/>
      <c r="S31" s="41"/>
      <c r="T31" s="41"/>
      <c r="U31" s="41"/>
      <c r="V31" s="41"/>
      <c r="W31" s="41"/>
      <c r="X31" s="41"/>
      <c r="Y31" s="41"/>
      <c r="AB31" s="42"/>
      <c r="AC31" s="42"/>
      <c r="AD31" s="42"/>
      <c r="AE31" s="42"/>
      <c r="AF31" s="42"/>
      <c r="AG31" s="42"/>
      <c r="AH31" s="42"/>
      <c r="AI31" s="42"/>
      <c r="AJ31" s="42"/>
      <c r="AK31" s="42"/>
      <c r="AL31" s="42"/>
    </row>
    <row r="32" spans="2:38" x14ac:dyDescent="0.35">
      <c r="B32" s="127" t="s">
        <v>74</v>
      </c>
      <c r="C32" s="128">
        <v>1.02</v>
      </c>
      <c r="D32" s="128">
        <v>1.01</v>
      </c>
      <c r="E32" s="128">
        <v>1.01</v>
      </c>
      <c r="F32" s="128">
        <v>1.01</v>
      </c>
      <c r="G32" s="128">
        <v>1.08</v>
      </c>
      <c r="H32" s="128">
        <v>1.1299999999999999</v>
      </c>
      <c r="I32" s="128">
        <v>1.1599999999999999</v>
      </c>
      <c r="J32" s="128">
        <v>1.1000000000000001</v>
      </c>
      <c r="K32" s="128">
        <v>1.1200000000000001</v>
      </c>
      <c r="L32" s="128">
        <v>1.1399999999999999</v>
      </c>
      <c r="M32" s="128">
        <v>1.1599999999999999</v>
      </c>
      <c r="N32" s="128">
        <v>1.1599999999999999</v>
      </c>
      <c r="O32" s="41"/>
      <c r="P32" s="41"/>
      <c r="Q32" s="41"/>
      <c r="R32" s="41"/>
      <c r="S32" s="41"/>
      <c r="T32" s="41"/>
      <c r="U32" s="41"/>
      <c r="V32" s="41"/>
      <c r="W32" s="41"/>
      <c r="X32" s="41"/>
      <c r="Y32" s="41"/>
      <c r="AB32" s="42"/>
      <c r="AC32" s="42"/>
      <c r="AD32" s="42"/>
      <c r="AE32" s="42"/>
      <c r="AF32" s="42"/>
      <c r="AG32" s="42"/>
      <c r="AH32" s="42"/>
      <c r="AI32" s="42"/>
      <c r="AJ32" s="42"/>
      <c r="AK32" s="42"/>
      <c r="AL32" s="42"/>
    </row>
    <row r="33" spans="2:38" x14ac:dyDescent="0.35">
      <c r="B33" s="127" t="s">
        <v>75</v>
      </c>
      <c r="C33" s="128">
        <v>1.03</v>
      </c>
      <c r="D33" s="128">
        <v>1.03</v>
      </c>
      <c r="E33" s="128">
        <v>1.03</v>
      </c>
      <c r="F33" s="128">
        <v>1.02</v>
      </c>
      <c r="G33" s="128">
        <v>1.17</v>
      </c>
      <c r="H33" s="128">
        <v>1.29</v>
      </c>
      <c r="I33" s="128">
        <v>1.35</v>
      </c>
      <c r="J33" s="128">
        <v>1.21</v>
      </c>
      <c r="K33" s="128">
        <v>1.26</v>
      </c>
      <c r="L33" s="128">
        <v>1.3</v>
      </c>
      <c r="M33" s="128">
        <v>1.35</v>
      </c>
      <c r="N33" s="128">
        <v>1.35</v>
      </c>
      <c r="O33" s="41"/>
      <c r="P33" s="41"/>
      <c r="Q33" s="41"/>
      <c r="R33" s="41"/>
      <c r="S33" s="41"/>
      <c r="T33" s="41"/>
      <c r="U33" s="41"/>
      <c r="V33" s="41"/>
      <c r="W33" s="41"/>
      <c r="X33" s="41"/>
      <c r="Y33" s="41"/>
      <c r="AB33" s="42"/>
      <c r="AC33" s="42"/>
      <c r="AD33" s="42"/>
      <c r="AE33" s="42"/>
      <c r="AF33" s="42"/>
      <c r="AG33" s="42"/>
      <c r="AH33" s="42"/>
      <c r="AI33" s="42"/>
      <c r="AJ33" s="42"/>
      <c r="AK33" s="42"/>
      <c r="AL33" s="42"/>
    </row>
    <row r="34" spans="2:38" x14ac:dyDescent="0.35">
      <c r="B34" s="127" t="s">
        <v>76</v>
      </c>
      <c r="C34" s="128">
        <v>1</v>
      </c>
      <c r="D34" s="128">
        <v>1</v>
      </c>
      <c r="E34" s="128">
        <v>1</v>
      </c>
      <c r="F34" s="128">
        <v>1</v>
      </c>
      <c r="G34" s="128">
        <v>1.03</v>
      </c>
      <c r="H34" s="128">
        <v>1.04</v>
      </c>
      <c r="I34" s="128">
        <v>1.05</v>
      </c>
      <c r="J34" s="128">
        <v>1.03</v>
      </c>
      <c r="K34" s="128">
        <v>1.04</v>
      </c>
      <c r="L34" s="128">
        <v>1.04</v>
      </c>
      <c r="M34" s="128">
        <v>1.05</v>
      </c>
      <c r="N34" s="128">
        <v>1.05</v>
      </c>
      <c r="O34" s="41"/>
      <c r="P34" s="41"/>
      <c r="Q34" s="41"/>
      <c r="R34" s="41"/>
      <c r="S34" s="41"/>
      <c r="T34" s="41"/>
      <c r="U34" s="41"/>
      <c r="V34" s="41"/>
      <c r="W34" s="41"/>
      <c r="X34" s="41"/>
      <c r="Y34" s="41"/>
      <c r="AB34" s="42"/>
      <c r="AC34" s="42"/>
      <c r="AD34" s="42"/>
      <c r="AE34" s="42"/>
      <c r="AF34" s="42"/>
      <c r="AG34" s="42"/>
      <c r="AH34" s="42"/>
      <c r="AI34" s="42"/>
      <c r="AJ34" s="42"/>
      <c r="AK34" s="42"/>
      <c r="AL34" s="42"/>
    </row>
    <row r="35" spans="2:38" x14ac:dyDescent="0.35">
      <c r="B35" s="127" t="s">
        <v>77</v>
      </c>
      <c r="C35" s="128">
        <v>1.02</v>
      </c>
      <c r="D35" s="128">
        <v>1.02</v>
      </c>
      <c r="E35" s="128">
        <v>1.02</v>
      </c>
      <c r="F35" s="128">
        <v>1.02</v>
      </c>
      <c r="G35" s="128">
        <v>1.1299999999999999</v>
      </c>
      <c r="H35" s="128">
        <v>1.22</v>
      </c>
      <c r="I35" s="128">
        <v>1.26</v>
      </c>
      <c r="J35" s="128">
        <v>1.1599999999999999</v>
      </c>
      <c r="K35" s="128">
        <v>1.2</v>
      </c>
      <c r="L35" s="128">
        <v>1.23</v>
      </c>
      <c r="M35" s="128">
        <v>1.26</v>
      </c>
      <c r="N35" s="128">
        <v>1.26</v>
      </c>
      <c r="O35" s="41"/>
      <c r="P35" s="41"/>
      <c r="Q35" s="41"/>
      <c r="R35" s="41"/>
      <c r="S35" s="41"/>
      <c r="T35" s="41"/>
      <c r="U35" s="41"/>
      <c r="V35" s="41"/>
      <c r="W35" s="41"/>
      <c r="X35" s="41"/>
      <c r="Y35" s="41"/>
      <c r="AB35" s="42"/>
      <c r="AC35" s="42"/>
      <c r="AD35" s="42"/>
      <c r="AE35" s="42"/>
      <c r="AF35" s="42"/>
      <c r="AG35" s="42"/>
      <c r="AH35" s="42"/>
      <c r="AI35" s="42"/>
      <c r="AJ35" s="42"/>
      <c r="AK35" s="42"/>
      <c r="AL35" s="42"/>
    </row>
    <row r="36" spans="2:38" x14ac:dyDescent="0.35">
      <c r="B36" s="127" t="s">
        <v>78</v>
      </c>
      <c r="C36" s="128">
        <v>1.35</v>
      </c>
      <c r="D36" s="128">
        <v>1.36</v>
      </c>
      <c r="E36" s="128">
        <v>1.36</v>
      </c>
      <c r="F36" s="128">
        <v>1.41</v>
      </c>
      <c r="G36" s="128">
        <v>1.29</v>
      </c>
      <c r="H36" s="128">
        <v>1.26</v>
      </c>
      <c r="I36" s="128">
        <v>1.28</v>
      </c>
      <c r="J36" s="128">
        <v>1.21</v>
      </c>
      <c r="K36" s="128">
        <v>1.24</v>
      </c>
      <c r="L36" s="128">
        <v>1.27</v>
      </c>
      <c r="M36" s="128">
        <v>1.28</v>
      </c>
      <c r="N36" s="128">
        <v>1.28</v>
      </c>
      <c r="O36" s="41"/>
      <c r="P36" s="41"/>
      <c r="Q36" s="41"/>
      <c r="R36" s="41"/>
      <c r="S36" s="41"/>
      <c r="T36" s="41"/>
      <c r="U36" s="41"/>
      <c r="V36" s="41"/>
      <c r="W36" s="41"/>
      <c r="X36" s="41"/>
      <c r="Y36" s="41"/>
      <c r="AB36" s="42"/>
      <c r="AC36" s="42"/>
      <c r="AD36" s="42"/>
      <c r="AE36" s="42"/>
      <c r="AF36" s="42"/>
      <c r="AG36" s="42"/>
      <c r="AH36" s="42"/>
      <c r="AI36" s="42"/>
      <c r="AJ36" s="42"/>
      <c r="AK36" s="42"/>
      <c r="AL36" s="42"/>
    </row>
    <row r="37" spans="2:38" x14ac:dyDescent="0.35">
      <c r="B37" s="127" t="s">
        <v>13</v>
      </c>
      <c r="C37" s="128">
        <v>1.39</v>
      </c>
      <c r="D37" s="128">
        <v>1.4</v>
      </c>
      <c r="E37" s="128">
        <v>1.4</v>
      </c>
      <c r="F37" s="128">
        <v>1.47</v>
      </c>
      <c r="G37" s="128">
        <v>1.29</v>
      </c>
      <c r="H37" s="128">
        <v>1.24</v>
      </c>
      <c r="I37" s="128">
        <v>1.24</v>
      </c>
      <c r="J37" s="128">
        <v>1.19</v>
      </c>
      <c r="K37" s="128">
        <v>1.22</v>
      </c>
      <c r="L37" s="128">
        <v>1.24</v>
      </c>
      <c r="M37" s="128">
        <v>1.24</v>
      </c>
      <c r="N37" s="128">
        <v>1.24</v>
      </c>
      <c r="O37" s="41"/>
      <c r="P37" s="41"/>
      <c r="Q37" s="41"/>
      <c r="R37" s="41"/>
      <c r="S37" s="41"/>
      <c r="T37" s="41"/>
      <c r="U37" s="41"/>
      <c r="V37" s="41"/>
      <c r="W37" s="41"/>
      <c r="X37" s="41"/>
      <c r="Y37" s="41"/>
      <c r="AB37" s="42"/>
      <c r="AC37" s="42"/>
      <c r="AD37" s="42"/>
      <c r="AE37" s="42"/>
      <c r="AF37" s="42"/>
      <c r="AG37" s="42"/>
      <c r="AH37" s="42"/>
      <c r="AI37" s="42"/>
      <c r="AJ37" s="42"/>
      <c r="AK37" s="42"/>
      <c r="AL37" s="42"/>
    </row>
    <row r="38" spans="2:38" x14ac:dyDescent="0.35">
      <c r="B38" s="127" t="s">
        <v>79</v>
      </c>
      <c r="C38" s="128">
        <v>0.95</v>
      </c>
      <c r="D38" s="128">
        <v>0.95</v>
      </c>
      <c r="E38" s="128">
        <v>0.95</v>
      </c>
      <c r="F38" s="128">
        <v>0.94</v>
      </c>
      <c r="G38" s="128">
        <v>0.93</v>
      </c>
      <c r="H38" s="128">
        <v>0.92</v>
      </c>
      <c r="I38" s="128">
        <v>0.91</v>
      </c>
      <c r="J38" s="128">
        <v>0.94</v>
      </c>
      <c r="K38" s="128">
        <v>0.93</v>
      </c>
      <c r="L38" s="128">
        <v>0.92</v>
      </c>
      <c r="M38" s="128">
        <v>0.91</v>
      </c>
      <c r="N38" s="128">
        <v>0.91</v>
      </c>
      <c r="O38" s="41"/>
      <c r="P38" s="41"/>
      <c r="Q38" s="41"/>
      <c r="R38" s="41"/>
      <c r="S38" s="41"/>
      <c r="T38" s="41"/>
      <c r="U38" s="41"/>
      <c r="V38" s="41"/>
      <c r="W38" s="41"/>
      <c r="X38" s="41"/>
      <c r="Y38" s="41"/>
      <c r="AB38" s="42"/>
      <c r="AC38" s="42"/>
      <c r="AD38" s="42"/>
      <c r="AE38" s="42"/>
      <c r="AF38" s="42"/>
      <c r="AG38" s="42"/>
      <c r="AH38" s="42"/>
      <c r="AI38" s="42"/>
      <c r="AJ38" s="42"/>
      <c r="AK38" s="42"/>
      <c r="AL38" s="42"/>
    </row>
    <row r="39" spans="2:38" x14ac:dyDescent="0.35">
      <c r="B39" s="127" t="s">
        <v>80</v>
      </c>
      <c r="C39" s="128">
        <v>0.95</v>
      </c>
      <c r="D39" s="128">
        <v>0.95</v>
      </c>
      <c r="E39" s="128">
        <v>0.95</v>
      </c>
      <c r="F39" s="128">
        <v>0.94</v>
      </c>
      <c r="G39" s="128">
        <v>0.95</v>
      </c>
      <c r="H39" s="128">
        <v>0.95</v>
      </c>
      <c r="I39" s="128">
        <v>0.94</v>
      </c>
      <c r="J39" s="128">
        <v>0.96</v>
      </c>
      <c r="K39" s="128">
        <v>0.95</v>
      </c>
      <c r="L39" s="128">
        <v>0.95</v>
      </c>
      <c r="M39" s="128">
        <v>0.94</v>
      </c>
      <c r="N39" s="128">
        <v>0.94</v>
      </c>
      <c r="O39" s="41"/>
      <c r="P39" s="41"/>
      <c r="Q39" s="41"/>
      <c r="R39" s="41"/>
      <c r="S39" s="41"/>
      <c r="T39" s="41"/>
      <c r="U39" s="41"/>
      <c r="V39" s="41"/>
      <c r="W39" s="41"/>
      <c r="X39" s="41"/>
      <c r="Y39" s="41"/>
      <c r="AB39" s="42"/>
      <c r="AC39" s="42"/>
      <c r="AD39" s="42"/>
      <c r="AE39" s="42"/>
      <c r="AF39" s="42"/>
      <c r="AG39" s="42"/>
      <c r="AH39" s="42"/>
      <c r="AI39" s="42"/>
      <c r="AJ39" s="42"/>
      <c r="AK39" s="42"/>
      <c r="AL39" s="42"/>
    </row>
    <row r="40" spans="2:38" x14ac:dyDescent="0.35">
      <c r="B40" s="127" t="s">
        <v>81</v>
      </c>
      <c r="C40" s="128">
        <v>0.95</v>
      </c>
      <c r="D40" s="128">
        <v>0.95</v>
      </c>
      <c r="E40" s="128">
        <v>0.95</v>
      </c>
      <c r="F40" s="128">
        <v>0.94</v>
      </c>
      <c r="G40" s="128">
        <v>0.97</v>
      </c>
      <c r="H40" s="128">
        <v>0.98</v>
      </c>
      <c r="I40" s="128">
        <v>0.98</v>
      </c>
      <c r="J40" s="128">
        <v>0.98</v>
      </c>
      <c r="K40" s="128">
        <v>0.98</v>
      </c>
      <c r="L40" s="128">
        <v>0.98</v>
      </c>
      <c r="M40" s="128">
        <v>0.98</v>
      </c>
      <c r="N40" s="128">
        <v>0.98</v>
      </c>
      <c r="O40" s="41"/>
      <c r="P40" s="41"/>
      <c r="Q40" s="41"/>
      <c r="R40" s="41"/>
      <c r="S40" s="41"/>
      <c r="T40" s="41"/>
      <c r="U40" s="41"/>
      <c r="V40" s="41"/>
      <c r="W40" s="41"/>
      <c r="X40" s="41"/>
      <c r="Y40" s="41"/>
      <c r="AB40" s="42"/>
      <c r="AC40" s="42"/>
      <c r="AD40" s="42"/>
      <c r="AE40" s="42"/>
      <c r="AF40" s="42"/>
      <c r="AG40" s="42"/>
      <c r="AH40" s="42"/>
      <c r="AI40" s="42"/>
      <c r="AJ40" s="42"/>
      <c r="AK40" s="42"/>
      <c r="AL40" s="42"/>
    </row>
    <row r="41" spans="2:38" x14ac:dyDescent="0.35">
      <c r="B41" s="127" t="s">
        <v>82</v>
      </c>
      <c r="C41" s="128">
        <v>0.95</v>
      </c>
      <c r="D41" s="128">
        <v>0.95</v>
      </c>
      <c r="E41" s="128">
        <v>0.95</v>
      </c>
      <c r="F41" s="128">
        <v>0.94</v>
      </c>
      <c r="G41" s="128">
        <v>0.98</v>
      </c>
      <c r="H41" s="128">
        <v>0.99</v>
      </c>
      <c r="I41" s="128">
        <v>0.99</v>
      </c>
      <c r="J41" s="128">
        <v>0.99</v>
      </c>
      <c r="K41" s="128">
        <v>0.99</v>
      </c>
      <c r="L41" s="128">
        <v>0.99</v>
      </c>
      <c r="M41" s="128">
        <v>0.99</v>
      </c>
      <c r="N41" s="128">
        <v>0.99</v>
      </c>
      <c r="O41" s="41"/>
      <c r="P41" s="41"/>
      <c r="Q41" s="41"/>
      <c r="R41" s="41"/>
      <c r="S41" s="41"/>
      <c r="T41" s="41"/>
      <c r="U41" s="41"/>
      <c r="V41" s="41"/>
      <c r="W41" s="41"/>
      <c r="X41" s="41"/>
      <c r="Y41" s="41"/>
      <c r="AB41" s="42"/>
      <c r="AC41" s="42"/>
      <c r="AD41" s="42"/>
      <c r="AE41" s="42"/>
      <c r="AF41" s="42"/>
      <c r="AG41" s="42"/>
      <c r="AH41" s="42"/>
      <c r="AI41" s="42"/>
      <c r="AJ41" s="42"/>
      <c r="AK41" s="42"/>
      <c r="AL41" s="42"/>
    </row>
    <row r="42" spans="2:38" x14ac:dyDescent="0.35">
      <c r="B42" s="127" t="s">
        <v>83</v>
      </c>
      <c r="C42" s="128">
        <v>0.96</v>
      </c>
      <c r="D42" s="128">
        <v>0.96</v>
      </c>
      <c r="E42" s="128">
        <v>0.96</v>
      </c>
      <c r="F42" s="128">
        <v>0.95</v>
      </c>
      <c r="G42" s="128">
        <v>1.02</v>
      </c>
      <c r="H42" s="128">
        <v>1.06</v>
      </c>
      <c r="I42" s="128">
        <v>1.08</v>
      </c>
      <c r="J42" s="128">
        <v>1.04</v>
      </c>
      <c r="K42" s="128">
        <v>1.06</v>
      </c>
      <c r="L42" s="128">
        <v>1.07</v>
      </c>
      <c r="M42" s="128">
        <v>1.08</v>
      </c>
      <c r="N42" s="128">
        <v>1.08</v>
      </c>
      <c r="O42" s="41"/>
      <c r="P42" s="41"/>
      <c r="Q42" s="41"/>
      <c r="R42" s="41"/>
      <c r="S42" s="41"/>
      <c r="T42" s="41"/>
      <c r="U42" s="41"/>
      <c r="V42" s="41"/>
      <c r="W42" s="41"/>
      <c r="X42" s="41"/>
      <c r="Y42" s="41"/>
      <c r="AB42" s="42"/>
      <c r="AC42" s="42"/>
      <c r="AD42" s="42"/>
      <c r="AE42" s="42"/>
      <c r="AF42" s="42"/>
      <c r="AG42" s="42"/>
      <c r="AH42" s="42"/>
      <c r="AI42" s="42"/>
      <c r="AJ42" s="42"/>
      <c r="AK42" s="42"/>
      <c r="AL42" s="42"/>
    </row>
    <row r="43" spans="2:38" x14ac:dyDescent="0.35">
      <c r="B43" s="127" t="s">
        <v>84</v>
      </c>
      <c r="C43" s="128">
        <v>1.1499999999999999</v>
      </c>
      <c r="D43" s="128">
        <v>1.1599999999999999</v>
      </c>
      <c r="E43" s="128">
        <v>1.1599999999999999</v>
      </c>
      <c r="F43" s="128">
        <v>1.19</v>
      </c>
      <c r="G43" s="128">
        <v>1.08</v>
      </c>
      <c r="H43" s="128">
        <v>1.03</v>
      </c>
      <c r="I43" s="128">
        <v>1.02</v>
      </c>
      <c r="J43" s="128">
        <v>1.03</v>
      </c>
      <c r="K43" s="128">
        <v>1.03</v>
      </c>
      <c r="L43" s="128">
        <v>1.03</v>
      </c>
      <c r="M43" s="128">
        <v>1.02</v>
      </c>
      <c r="N43" s="128">
        <v>1.02</v>
      </c>
      <c r="O43" s="41"/>
      <c r="P43" s="41"/>
      <c r="Q43" s="41"/>
      <c r="R43" s="41"/>
      <c r="S43" s="41"/>
      <c r="T43" s="41"/>
      <c r="U43" s="41"/>
      <c r="V43" s="41"/>
      <c r="W43" s="41"/>
      <c r="X43" s="41"/>
      <c r="Y43" s="41"/>
      <c r="AB43" s="42"/>
      <c r="AC43" s="42"/>
      <c r="AD43" s="42"/>
      <c r="AE43" s="42"/>
      <c r="AF43" s="42"/>
      <c r="AG43" s="42"/>
      <c r="AH43" s="42"/>
      <c r="AI43" s="42"/>
      <c r="AJ43" s="42"/>
      <c r="AK43" s="42"/>
      <c r="AL43" s="42"/>
    </row>
    <row r="44" spans="2:38" x14ac:dyDescent="0.35">
      <c r="B44" s="127" t="s">
        <v>173</v>
      </c>
      <c r="C44" s="128">
        <v>1.1499999999999999</v>
      </c>
      <c r="D44" s="128">
        <v>1.1599999999999999</v>
      </c>
      <c r="E44" s="128">
        <v>1.1599999999999999</v>
      </c>
      <c r="F44" s="128">
        <v>1.19</v>
      </c>
      <c r="G44" s="128">
        <v>1.08</v>
      </c>
      <c r="H44" s="128">
        <v>1.03</v>
      </c>
      <c r="I44" s="128">
        <v>1.01</v>
      </c>
      <c r="J44" s="128">
        <v>1.03</v>
      </c>
      <c r="K44" s="128">
        <v>1.03</v>
      </c>
      <c r="L44" s="128">
        <v>1.03</v>
      </c>
      <c r="M44" s="128">
        <v>1.02</v>
      </c>
      <c r="N44" s="128">
        <v>1.02</v>
      </c>
      <c r="O44" s="41"/>
      <c r="P44" s="41"/>
      <c r="Q44" s="41"/>
      <c r="R44" s="41"/>
      <c r="S44" s="41"/>
      <c r="T44" s="41"/>
      <c r="U44" s="41"/>
      <c r="V44" s="41"/>
      <c r="W44" s="41"/>
      <c r="X44" s="41"/>
      <c r="Y44" s="41"/>
      <c r="AB44" s="42"/>
      <c r="AC44" s="42"/>
      <c r="AD44" s="42"/>
      <c r="AE44" s="42"/>
      <c r="AF44" s="42"/>
      <c r="AG44" s="42"/>
      <c r="AH44" s="42"/>
      <c r="AI44" s="42"/>
      <c r="AJ44" s="42"/>
      <c r="AK44" s="42"/>
      <c r="AL44" s="42"/>
    </row>
    <row r="45" spans="2:38" x14ac:dyDescent="0.35">
      <c r="B45" s="127" t="s">
        <v>85</v>
      </c>
      <c r="C45" s="128">
        <v>1.01</v>
      </c>
      <c r="D45" s="128">
        <v>1.02</v>
      </c>
      <c r="E45" s="128">
        <v>1.02</v>
      </c>
      <c r="F45" s="128">
        <v>1.02</v>
      </c>
      <c r="G45" s="128">
        <v>0.94</v>
      </c>
      <c r="H45" s="128">
        <v>0.88</v>
      </c>
      <c r="I45" s="128">
        <v>0.85</v>
      </c>
      <c r="J45" s="128">
        <v>0.91</v>
      </c>
      <c r="K45" s="128">
        <v>0.89</v>
      </c>
      <c r="L45" s="128">
        <v>0.87</v>
      </c>
      <c r="M45" s="128">
        <v>0.85</v>
      </c>
      <c r="N45" s="128">
        <v>0.85</v>
      </c>
      <c r="O45" s="41"/>
      <c r="P45" s="41"/>
      <c r="Q45" s="41"/>
      <c r="R45" s="41"/>
      <c r="S45" s="41"/>
      <c r="T45" s="41"/>
      <c r="U45" s="41"/>
      <c r="V45" s="41"/>
      <c r="W45" s="41"/>
      <c r="X45" s="41"/>
      <c r="Y45" s="41"/>
      <c r="AB45" s="42"/>
      <c r="AC45" s="42"/>
      <c r="AD45" s="42"/>
      <c r="AE45" s="42"/>
      <c r="AF45" s="42"/>
      <c r="AG45" s="42"/>
      <c r="AH45" s="42"/>
      <c r="AI45" s="42"/>
      <c r="AJ45" s="42"/>
      <c r="AK45" s="42"/>
      <c r="AL45" s="42"/>
    </row>
    <row r="46" spans="2:38" x14ac:dyDescent="0.35">
      <c r="B46" s="127" t="s">
        <v>86</v>
      </c>
      <c r="C46" s="128">
        <v>0.98</v>
      </c>
      <c r="D46" s="128">
        <v>0.98</v>
      </c>
      <c r="E46" s="128">
        <v>0.98</v>
      </c>
      <c r="F46" s="128">
        <v>0.98</v>
      </c>
      <c r="G46" s="128">
        <v>0.95</v>
      </c>
      <c r="H46" s="128">
        <v>0.93</v>
      </c>
      <c r="I46" s="128">
        <v>0.92</v>
      </c>
      <c r="J46" s="128">
        <v>0.95</v>
      </c>
      <c r="K46" s="128">
        <v>0.94</v>
      </c>
      <c r="L46" s="128">
        <v>0.93</v>
      </c>
      <c r="M46" s="128">
        <v>0.92</v>
      </c>
      <c r="N46" s="128">
        <v>0.92</v>
      </c>
      <c r="O46" s="41"/>
      <c r="P46" s="41"/>
      <c r="Q46" s="41"/>
      <c r="R46" s="41"/>
      <c r="S46" s="41"/>
      <c r="T46" s="41"/>
      <c r="U46" s="41"/>
      <c r="V46" s="41"/>
      <c r="W46" s="41"/>
      <c r="X46" s="41"/>
      <c r="Y46" s="41"/>
      <c r="AB46" s="42"/>
      <c r="AC46" s="42"/>
      <c r="AD46" s="42"/>
      <c r="AE46" s="42"/>
      <c r="AF46" s="42"/>
      <c r="AG46" s="42"/>
      <c r="AH46" s="42"/>
      <c r="AI46" s="42"/>
      <c r="AJ46" s="42"/>
      <c r="AK46" s="42"/>
      <c r="AL46" s="42"/>
    </row>
    <row r="47" spans="2:38" x14ac:dyDescent="0.35">
      <c r="B47" s="127" t="s">
        <v>87</v>
      </c>
      <c r="C47" s="128">
        <v>0.98</v>
      </c>
      <c r="D47" s="128">
        <v>0.98</v>
      </c>
      <c r="E47" s="128">
        <v>0.98</v>
      </c>
      <c r="F47" s="128">
        <v>0.98</v>
      </c>
      <c r="G47" s="128">
        <v>0.91</v>
      </c>
      <c r="H47" s="128">
        <v>0.86</v>
      </c>
      <c r="I47" s="128">
        <v>0.84</v>
      </c>
      <c r="J47" s="128">
        <v>0.9</v>
      </c>
      <c r="K47" s="128">
        <v>0.87</v>
      </c>
      <c r="L47" s="128">
        <v>0.86</v>
      </c>
      <c r="M47" s="128">
        <v>0.83</v>
      </c>
      <c r="N47" s="128">
        <v>0.83</v>
      </c>
      <c r="O47" s="41"/>
      <c r="P47" s="41"/>
      <c r="Q47" s="41"/>
      <c r="R47" s="41"/>
      <c r="S47" s="41"/>
      <c r="T47" s="41"/>
      <c r="U47" s="41"/>
      <c r="V47" s="41"/>
      <c r="W47" s="41"/>
      <c r="X47" s="41"/>
      <c r="Y47" s="41"/>
      <c r="AB47" s="42"/>
      <c r="AC47" s="42"/>
      <c r="AD47" s="42"/>
      <c r="AE47" s="42"/>
      <c r="AF47" s="42"/>
      <c r="AG47" s="42"/>
      <c r="AH47" s="42"/>
      <c r="AI47" s="42"/>
      <c r="AJ47" s="42"/>
      <c r="AK47" s="42"/>
      <c r="AL47" s="42"/>
    </row>
    <row r="48" spans="2:38" x14ac:dyDescent="0.35">
      <c r="B48" s="127" t="s">
        <v>88</v>
      </c>
      <c r="C48" s="128">
        <v>0.98</v>
      </c>
      <c r="D48" s="128">
        <v>0.98</v>
      </c>
      <c r="E48" s="128">
        <v>0.98</v>
      </c>
      <c r="F48" s="128">
        <v>0.98</v>
      </c>
      <c r="G48" s="128">
        <v>0.93</v>
      </c>
      <c r="H48" s="128">
        <v>0.89</v>
      </c>
      <c r="I48" s="128">
        <v>0.87</v>
      </c>
      <c r="J48" s="128">
        <v>0.92</v>
      </c>
      <c r="K48" s="128">
        <v>0.9</v>
      </c>
      <c r="L48" s="128">
        <v>0.89</v>
      </c>
      <c r="M48" s="128">
        <v>0.87</v>
      </c>
      <c r="N48" s="128">
        <v>0.87</v>
      </c>
      <c r="O48" s="41"/>
      <c r="P48" s="41"/>
      <c r="Q48" s="41"/>
      <c r="R48" s="41"/>
      <c r="S48" s="41"/>
      <c r="T48" s="41"/>
      <c r="U48" s="41"/>
      <c r="V48" s="41"/>
      <c r="W48" s="41"/>
      <c r="X48" s="41"/>
      <c r="Y48" s="41"/>
      <c r="AB48" s="42"/>
      <c r="AC48" s="42"/>
      <c r="AD48" s="42"/>
      <c r="AE48" s="42"/>
      <c r="AF48" s="42"/>
      <c r="AG48" s="42"/>
      <c r="AH48" s="42"/>
      <c r="AI48" s="42"/>
      <c r="AJ48" s="42"/>
      <c r="AK48" s="42"/>
      <c r="AL48" s="42"/>
    </row>
    <row r="49" spans="2:38" x14ac:dyDescent="0.35">
      <c r="B49" s="127" t="s">
        <v>174</v>
      </c>
      <c r="C49" s="128">
        <v>1.1499999999999999</v>
      </c>
      <c r="D49" s="128">
        <v>1.1599999999999999</v>
      </c>
      <c r="E49" s="128">
        <v>1.1599999999999999</v>
      </c>
      <c r="F49" s="128">
        <v>1.19</v>
      </c>
      <c r="G49" s="128">
        <v>1.08</v>
      </c>
      <c r="H49" s="128">
        <v>1.04</v>
      </c>
      <c r="I49" s="128">
        <v>1.02</v>
      </c>
      <c r="J49" s="128">
        <v>1.03</v>
      </c>
      <c r="K49" s="128">
        <v>1.03</v>
      </c>
      <c r="L49" s="128">
        <v>1.04</v>
      </c>
      <c r="M49" s="128">
        <v>1.03</v>
      </c>
      <c r="N49" s="128">
        <v>1.03</v>
      </c>
      <c r="O49" s="41"/>
      <c r="P49" s="41"/>
      <c r="Q49" s="41"/>
      <c r="R49" s="41"/>
      <c r="S49" s="41"/>
      <c r="T49" s="41"/>
      <c r="U49" s="41"/>
      <c r="V49" s="41"/>
      <c r="W49" s="41"/>
      <c r="X49" s="41"/>
      <c r="Y49" s="41"/>
      <c r="AB49" s="42"/>
      <c r="AC49" s="42"/>
      <c r="AD49" s="42"/>
      <c r="AE49" s="42"/>
      <c r="AF49" s="42"/>
      <c r="AG49" s="42"/>
      <c r="AH49" s="42"/>
      <c r="AI49" s="42"/>
      <c r="AJ49" s="42"/>
      <c r="AK49" s="42"/>
      <c r="AL49" s="42"/>
    </row>
    <row r="50" spans="2:38" x14ac:dyDescent="0.35">
      <c r="B50" s="127" t="s">
        <v>89</v>
      </c>
      <c r="C50" s="128">
        <v>0.98</v>
      </c>
      <c r="D50" s="128">
        <v>0.98</v>
      </c>
      <c r="E50" s="128">
        <v>0.98</v>
      </c>
      <c r="F50" s="128">
        <v>0.98</v>
      </c>
      <c r="G50" s="128">
        <v>0.94</v>
      </c>
      <c r="H50" s="128">
        <v>0.91</v>
      </c>
      <c r="I50" s="128">
        <v>0.89</v>
      </c>
      <c r="J50" s="128">
        <v>0.93</v>
      </c>
      <c r="K50" s="128">
        <v>0.91</v>
      </c>
      <c r="L50" s="128">
        <v>0.9</v>
      </c>
      <c r="M50" s="128">
        <v>0.89</v>
      </c>
      <c r="N50" s="128">
        <v>0.89</v>
      </c>
      <c r="O50" s="41"/>
      <c r="P50" s="41"/>
      <c r="Q50" s="41"/>
      <c r="R50" s="41"/>
      <c r="S50" s="41"/>
      <c r="T50" s="41"/>
      <c r="U50" s="41"/>
      <c r="V50" s="41"/>
      <c r="W50" s="41"/>
      <c r="X50" s="41"/>
      <c r="Y50" s="41"/>
      <c r="AB50" s="42"/>
      <c r="AC50" s="42"/>
      <c r="AD50" s="42"/>
      <c r="AE50" s="42"/>
      <c r="AF50" s="42"/>
      <c r="AG50" s="42"/>
      <c r="AH50" s="42"/>
      <c r="AI50" s="42"/>
      <c r="AJ50" s="42"/>
      <c r="AK50" s="42"/>
      <c r="AL50" s="42"/>
    </row>
    <row r="51" spans="2:38" x14ac:dyDescent="0.35">
      <c r="B51" s="127" t="s">
        <v>90</v>
      </c>
      <c r="C51" s="128">
        <v>0.98</v>
      </c>
      <c r="D51" s="128">
        <v>0.98</v>
      </c>
      <c r="E51" s="128">
        <v>0.98</v>
      </c>
      <c r="F51" s="128">
        <v>0.98</v>
      </c>
      <c r="G51" s="128">
        <v>0.94</v>
      </c>
      <c r="H51" s="128">
        <v>0.91</v>
      </c>
      <c r="I51" s="128">
        <v>0.89</v>
      </c>
      <c r="J51" s="128">
        <v>0.93</v>
      </c>
      <c r="K51" s="128">
        <v>0.91</v>
      </c>
      <c r="L51" s="128">
        <v>0.9</v>
      </c>
      <c r="M51" s="128">
        <v>0.89</v>
      </c>
      <c r="N51" s="128">
        <v>0.89</v>
      </c>
      <c r="O51" s="41"/>
      <c r="P51" s="41"/>
      <c r="Q51" s="41"/>
      <c r="R51" s="41"/>
      <c r="S51" s="41"/>
      <c r="T51" s="41"/>
      <c r="U51" s="41"/>
      <c r="V51" s="41"/>
      <c r="W51" s="41"/>
      <c r="X51" s="41"/>
      <c r="Y51" s="41"/>
      <c r="AB51" s="42"/>
      <c r="AC51" s="42"/>
      <c r="AD51" s="42"/>
      <c r="AE51" s="42"/>
      <c r="AF51" s="42"/>
      <c r="AG51" s="42"/>
      <c r="AH51" s="42"/>
      <c r="AI51" s="42"/>
      <c r="AJ51" s="42"/>
      <c r="AK51" s="42"/>
      <c r="AL51" s="42"/>
    </row>
    <row r="52" spans="2:38" x14ac:dyDescent="0.35">
      <c r="B52" s="127" t="s">
        <v>91</v>
      </c>
      <c r="C52" s="128">
        <v>1.1000000000000001</v>
      </c>
      <c r="D52" s="128">
        <v>1.1000000000000001</v>
      </c>
      <c r="E52" s="128">
        <v>1.1000000000000001</v>
      </c>
      <c r="F52" s="128">
        <v>1.1200000000000001</v>
      </c>
      <c r="G52" s="128">
        <v>1.02</v>
      </c>
      <c r="H52" s="128">
        <v>0.96</v>
      </c>
      <c r="I52" s="128">
        <v>0.94</v>
      </c>
      <c r="J52" s="128">
        <v>0.97</v>
      </c>
      <c r="K52" s="128">
        <v>0.96</v>
      </c>
      <c r="L52" s="128">
        <v>0.96</v>
      </c>
      <c r="M52" s="128">
        <v>0.94</v>
      </c>
      <c r="N52" s="128">
        <v>0.94</v>
      </c>
      <c r="O52" s="41"/>
      <c r="P52" s="41"/>
      <c r="Q52" s="41"/>
      <c r="R52" s="41"/>
      <c r="S52" s="41"/>
      <c r="T52" s="41"/>
      <c r="U52" s="41"/>
      <c r="V52" s="41"/>
      <c r="W52" s="41"/>
      <c r="X52" s="41"/>
      <c r="Y52" s="41"/>
      <c r="AB52" s="42"/>
      <c r="AC52" s="42"/>
      <c r="AD52" s="42"/>
      <c r="AE52" s="42"/>
      <c r="AF52" s="42"/>
      <c r="AG52" s="42"/>
      <c r="AH52" s="42"/>
      <c r="AI52" s="42"/>
      <c r="AJ52" s="42"/>
      <c r="AK52" s="42"/>
      <c r="AL52" s="42"/>
    </row>
    <row r="53" spans="2:38" x14ac:dyDescent="0.35">
      <c r="B53" s="127" t="s">
        <v>92</v>
      </c>
      <c r="C53" s="129">
        <v>0.98</v>
      </c>
      <c r="D53" s="129">
        <v>0.98</v>
      </c>
      <c r="E53" s="129">
        <v>0.98</v>
      </c>
      <c r="F53" s="129">
        <v>0.98</v>
      </c>
      <c r="G53" s="129">
        <v>0.94</v>
      </c>
      <c r="H53" s="129">
        <v>0.91</v>
      </c>
      <c r="I53" s="129">
        <v>0.89</v>
      </c>
      <c r="J53" s="129">
        <v>0.93</v>
      </c>
      <c r="K53" s="129">
        <v>0.91</v>
      </c>
      <c r="L53" s="129">
        <v>0.9</v>
      </c>
      <c r="M53" s="129">
        <v>0.89</v>
      </c>
      <c r="N53" s="129">
        <v>0.89</v>
      </c>
      <c r="O53" s="41"/>
      <c r="P53" s="41"/>
      <c r="Q53" s="41"/>
      <c r="R53" s="41"/>
      <c r="S53" s="41"/>
      <c r="T53" s="41"/>
      <c r="U53" s="41"/>
      <c r="V53" s="41"/>
      <c r="W53" s="41"/>
      <c r="X53" s="41"/>
      <c r="Y53" s="41"/>
      <c r="AB53" s="42"/>
      <c r="AC53" s="42"/>
      <c r="AD53" s="42"/>
      <c r="AE53" s="42"/>
      <c r="AF53" s="42"/>
      <c r="AG53" s="42"/>
      <c r="AH53" s="42"/>
      <c r="AI53" s="42"/>
      <c r="AJ53" s="42"/>
      <c r="AK53" s="42"/>
      <c r="AL53" s="42"/>
    </row>
    <row r="54" spans="2:38" x14ac:dyDescent="0.35">
      <c r="B54" s="127" t="s">
        <v>93</v>
      </c>
      <c r="C54" s="129">
        <v>1.02</v>
      </c>
      <c r="D54" s="129">
        <v>1.02</v>
      </c>
      <c r="E54" s="129">
        <v>1.02</v>
      </c>
      <c r="F54" s="129">
        <v>1.03</v>
      </c>
      <c r="G54" s="129">
        <v>0.96</v>
      </c>
      <c r="H54" s="129">
        <v>0.91</v>
      </c>
      <c r="I54" s="129">
        <v>0.89</v>
      </c>
      <c r="J54" s="129">
        <v>0.93</v>
      </c>
      <c r="K54" s="129">
        <v>0.92</v>
      </c>
      <c r="L54" s="129">
        <v>0.91</v>
      </c>
      <c r="M54" s="129">
        <v>0.89</v>
      </c>
      <c r="N54" s="129">
        <v>0.89</v>
      </c>
      <c r="O54" s="41"/>
      <c r="P54" s="41"/>
      <c r="Q54" s="41"/>
      <c r="R54" s="41"/>
      <c r="S54" s="41"/>
      <c r="T54" s="41"/>
      <c r="U54" s="41"/>
      <c r="V54" s="41"/>
      <c r="W54" s="41"/>
      <c r="X54" s="41"/>
      <c r="Y54" s="41"/>
      <c r="AB54" s="42"/>
      <c r="AC54" s="42"/>
      <c r="AD54" s="42"/>
      <c r="AE54" s="42"/>
      <c r="AF54" s="42"/>
      <c r="AG54" s="42"/>
      <c r="AH54" s="42"/>
      <c r="AI54" s="42"/>
      <c r="AJ54" s="42"/>
      <c r="AK54" s="42"/>
      <c r="AL54" s="42"/>
    </row>
    <row r="55" spans="2:38" x14ac:dyDescent="0.35">
      <c r="B55" s="127" t="s">
        <v>94</v>
      </c>
      <c r="C55" s="129">
        <v>1.1499999999999999</v>
      </c>
      <c r="D55" s="129">
        <v>1.1599999999999999</v>
      </c>
      <c r="E55" s="129">
        <v>1.1599999999999999</v>
      </c>
      <c r="F55" s="129">
        <v>1.19</v>
      </c>
      <c r="G55" s="129">
        <v>1.08</v>
      </c>
      <c r="H55" s="129">
        <v>1.04</v>
      </c>
      <c r="I55" s="129">
        <v>1.02</v>
      </c>
      <c r="J55" s="129">
        <v>1.03</v>
      </c>
      <c r="K55" s="129">
        <v>1.04</v>
      </c>
      <c r="L55" s="129">
        <v>1.04</v>
      </c>
      <c r="M55" s="129">
        <v>1.03</v>
      </c>
      <c r="N55" s="129">
        <v>1.03</v>
      </c>
      <c r="O55" s="41"/>
      <c r="P55" s="41"/>
      <c r="Q55" s="41"/>
      <c r="R55" s="41"/>
      <c r="S55" s="41"/>
      <c r="T55" s="41"/>
      <c r="U55" s="41"/>
      <c r="V55" s="41"/>
      <c r="W55" s="41"/>
      <c r="X55" s="41"/>
      <c r="Y55" s="41"/>
      <c r="AB55" s="42"/>
      <c r="AC55" s="42"/>
      <c r="AD55" s="42"/>
      <c r="AE55" s="42"/>
      <c r="AF55" s="42"/>
      <c r="AG55" s="42"/>
      <c r="AH55" s="42"/>
      <c r="AI55" s="42"/>
      <c r="AJ55" s="42"/>
      <c r="AK55" s="42"/>
      <c r="AL55" s="42"/>
    </row>
    <row r="56" spans="2:38" x14ac:dyDescent="0.35">
      <c r="B56" s="127" t="s">
        <v>95</v>
      </c>
      <c r="C56" s="129">
        <v>1.01</v>
      </c>
      <c r="D56" s="129">
        <v>1.02</v>
      </c>
      <c r="E56" s="129">
        <v>1.02</v>
      </c>
      <c r="F56" s="129">
        <v>1.02</v>
      </c>
      <c r="G56" s="129">
        <v>0.94</v>
      </c>
      <c r="H56" s="129">
        <v>0.89</v>
      </c>
      <c r="I56" s="129">
        <v>0.86</v>
      </c>
      <c r="J56" s="129">
        <v>0.92</v>
      </c>
      <c r="K56" s="129">
        <v>0.89</v>
      </c>
      <c r="L56" s="129">
        <v>0.88</v>
      </c>
      <c r="M56" s="129">
        <v>0.86</v>
      </c>
      <c r="N56" s="129">
        <v>0.86</v>
      </c>
      <c r="O56" s="41"/>
      <c r="P56" s="41"/>
      <c r="Q56" s="41"/>
      <c r="R56" s="41"/>
      <c r="S56" s="41"/>
      <c r="T56" s="41"/>
      <c r="U56" s="41"/>
      <c r="V56" s="41"/>
      <c r="W56" s="41"/>
      <c r="X56" s="41"/>
      <c r="Y56" s="41"/>
      <c r="AB56" s="42"/>
      <c r="AC56" s="42"/>
      <c r="AD56" s="42"/>
      <c r="AE56" s="42"/>
      <c r="AF56" s="42"/>
      <c r="AG56" s="42"/>
      <c r="AH56" s="42"/>
      <c r="AI56" s="42"/>
      <c r="AJ56" s="42"/>
      <c r="AK56" s="42"/>
      <c r="AL56" s="42"/>
    </row>
    <row r="57" spans="2:38" x14ac:dyDescent="0.35">
      <c r="B57" s="127" t="s">
        <v>96</v>
      </c>
      <c r="C57" s="129">
        <v>1</v>
      </c>
      <c r="D57" s="129">
        <v>0.99</v>
      </c>
      <c r="E57" s="129">
        <v>0.99</v>
      </c>
      <c r="F57" s="129">
        <v>0.99</v>
      </c>
      <c r="G57" s="129">
        <v>1.01</v>
      </c>
      <c r="H57" s="129">
        <v>1.02</v>
      </c>
      <c r="I57" s="129">
        <v>1.03</v>
      </c>
      <c r="J57" s="129">
        <v>1.02</v>
      </c>
      <c r="K57" s="129">
        <v>1.02</v>
      </c>
      <c r="L57" s="129">
        <v>1.03</v>
      </c>
      <c r="M57" s="129">
        <v>1.03</v>
      </c>
      <c r="N57" s="129">
        <v>1.03</v>
      </c>
      <c r="O57" s="41"/>
      <c r="P57" s="41"/>
      <c r="Q57" s="41"/>
      <c r="R57" s="41"/>
      <c r="S57" s="41"/>
      <c r="T57" s="41"/>
      <c r="U57" s="41"/>
      <c r="V57" s="41"/>
      <c r="W57" s="41"/>
      <c r="X57" s="41"/>
      <c r="Y57" s="41"/>
      <c r="AB57" s="42"/>
      <c r="AC57" s="42"/>
      <c r="AD57" s="42"/>
      <c r="AE57" s="42"/>
      <c r="AF57" s="42"/>
      <c r="AG57" s="42"/>
      <c r="AH57" s="42"/>
      <c r="AI57" s="42"/>
      <c r="AJ57" s="42"/>
      <c r="AK57" s="42"/>
      <c r="AL57" s="42"/>
    </row>
    <row r="58" spans="2:38" x14ac:dyDescent="0.35">
      <c r="B58" s="127" t="s">
        <v>97</v>
      </c>
      <c r="C58" s="129">
        <v>1.03</v>
      </c>
      <c r="D58" s="129">
        <v>1.03</v>
      </c>
      <c r="E58" s="129">
        <v>1.03</v>
      </c>
      <c r="F58" s="129">
        <v>1.03</v>
      </c>
      <c r="G58" s="129">
        <v>0.99</v>
      </c>
      <c r="H58" s="129">
        <v>0.96</v>
      </c>
      <c r="I58" s="129">
        <v>0.94</v>
      </c>
      <c r="J58" s="129">
        <v>0.97</v>
      </c>
      <c r="K58" s="129">
        <v>0.96</v>
      </c>
      <c r="L58" s="129">
        <v>0.96</v>
      </c>
      <c r="M58" s="129">
        <v>0.94</v>
      </c>
      <c r="N58" s="129">
        <v>0.94</v>
      </c>
      <c r="O58" s="41"/>
      <c r="P58" s="41"/>
      <c r="Q58" s="41"/>
      <c r="R58" s="41"/>
      <c r="S58" s="41"/>
      <c r="T58" s="41"/>
      <c r="U58" s="41"/>
      <c r="V58" s="41"/>
      <c r="W58" s="41"/>
      <c r="X58" s="41"/>
      <c r="Y58" s="41"/>
      <c r="AB58" s="42"/>
      <c r="AC58" s="42"/>
      <c r="AD58" s="42"/>
      <c r="AE58" s="42"/>
      <c r="AF58" s="42"/>
      <c r="AG58" s="42"/>
      <c r="AH58" s="42"/>
      <c r="AI58" s="42"/>
      <c r="AJ58" s="42"/>
      <c r="AK58" s="42"/>
      <c r="AL58" s="42"/>
    </row>
    <row r="59" spans="2:38" x14ac:dyDescent="0.35">
      <c r="B59" s="127" t="s">
        <v>98</v>
      </c>
      <c r="C59" s="129">
        <v>0.99</v>
      </c>
      <c r="D59" s="129">
        <v>0.99</v>
      </c>
      <c r="E59" s="129">
        <v>0.99</v>
      </c>
      <c r="F59" s="129">
        <v>0.99</v>
      </c>
      <c r="G59" s="129">
        <v>0.96</v>
      </c>
      <c r="H59" s="129">
        <v>0.94</v>
      </c>
      <c r="I59" s="129">
        <v>0.93</v>
      </c>
      <c r="J59" s="129">
        <v>0.95</v>
      </c>
      <c r="K59" s="129">
        <v>0.94</v>
      </c>
      <c r="L59" s="129">
        <v>0.94</v>
      </c>
      <c r="M59" s="129">
        <v>0.93</v>
      </c>
      <c r="N59" s="129">
        <v>0.93</v>
      </c>
      <c r="O59" s="41"/>
      <c r="P59" s="41"/>
      <c r="Q59" s="41"/>
      <c r="R59" s="41"/>
      <c r="S59" s="41"/>
      <c r="T59" s="41"/>
      <c r="U59" s="41"/>
      <c r="V59" s="41"/>
      <c r="W59" s="41"/>
      <c r="X59" s="41"/>
      <c r="Y59" s="41"/>
      <c r="AB59" s="42"/>
      <c r="AC59" s="42"/>
      <c r="AD59" s="42"/>
      <c r="AE59" s="42"/>
      <c r="AF59" s="42"/>
      <c r="AG59" s="42"/>
      <c r="AH59" s="42"/>
      <c r="AI59" s="42"/>
      <c r="AJ59" s="42"/>
      <c r="AK59" s="42"/>
      <c r="AL59" s="42"/>
    </row>
    <row r="60" spans="2:38" x14ac:dyDescent="0.35">
      <c r="B60" s="127" t="s">
        <v>99</v>
      </c>
      <c r="C60" s="129">
        <v>0.99</v>
      </c>
      <c r="D60" s="129">
        <v>0.99</v>
      </c>
      <c r="E60" s="129">
        <v>0.99</v>
      </c>
      <c r="F60" s="129">
        <v>0.99</v>
      </c>
      <c r="G60" s="129">
        <v>0.99</v>
      </c>
      <c r="H60" s="129">
        <v>0.99</v>
      </c>
      <c r="I60" s="129">
        <v>0.99</v>
      </c>
      <c r="J60" s="129">
        <v>1</v>
      </c>
      <c r="K60" s="129">
        <v>0.99</v>
      </c>
      <c r="L60" s="129">
        <v>0.99</v>
      </c>
      <c r="M60" s="129">
        <v>0.99</v>
      </c>
      <c r="N60" s="129">
        <v>0.99</v>
      </c>
      <c r="O60" s="41"/>
      <c r="P60" s="41"/>
      <c r="Q60" s="41"/>
      <c r="R60" s="41"/>
      <c r="S60" s="41"/>
      <c r="T60" s="41"/>
      <c r="U60" s="41"/>
      <c r="V60" s="41"/>
      <c r="W60" s="41"/>
      <c r="X60" s="41"/>
      <c r="Y60" s="41"/>
      <c r="AB60" s="42"/>
      <c r="AC60" s="42"/>
      <c r="AD60" s="42"/>
      <c r="AE60" s="42"/>
      <c r="AF60" s="42"/>
      <c r="AG60" s="42"/>
      <c r="AH60" s="42"/>
      <c r="AI60" s="42"/>
      <c r="AJ60" s="42"/>
      <c r="AK60" s="42"/>
      <c r="AL60" s="42"/>
    </row>
    <row r="61" spans="2:38" x14ac:dyDescent="0.35">
      <c r="B61" s="127" t="s">
        <v>100</v>
      </c>
      <c r="C61" s="129">
        <v>1.02</v>
      </c>
      <c r="D61" s="129">
        <v>1.02</v>
      </c>
      <c r="E61" s="129">
        <v>1.02</v>
      </c>
      <c r="F61" s="129">
        <v>1.03</v>
      </c>
      <c r="G61" s="129">
        <v>0.94</v>
      </c>
      <c r="H61" s="129">
        <v>0.89</v>
      </c>
      <c r="I61" s="129">
        <v>0.86</v>
      </c>
      <c r="J61" s="129">
        <v>0.92</v>
      </c>
      <c r="K61" s="129">
        <v>0.9</v>
      </c>
      <c r="L61" s="129">
        <v>0.88</v>
      </c>
      <c r="M61" s="129">
        <v>0.86</v>
      </c>
      <c r="N61" s="129">
        <v>0.86</v>
      </c>
      <c r="O61" s="41"/>
      <c r="P61" s="41"/>
      <c r="Q61" s="41"/>
      <c r="R61" s="41"/>
      <c r="S61" s="41"/>
      <c r="T61" s="41"/>
      <c r="U61" s="41"/>
      <c r="V61" s="41"/>
      <c r="W61" s="41"/>
      <c r="X61" s="41"/>
      <c r="Y61" s="41"/>
      <c r="AB61" s="42"/>
      <c r="AC61" s="42"/>
      <c r="AD61" s="42"/>
      <c r="AE61" s="42"/>
      <c r="AF61" s="42"/>
      <c r="AG61" s="42"/>
      <c r="AH61" s="42"/>
      <c r="AI61" s="42"/>
      <c r="AJ61" s="42"/>
      <c r="AK61" s="42"/>
      <c r="AL61" s="42"/>
    </row>
    <row r="62" spans="2:38" x14ac:dyDescent="0.35">
      <c r="B62" s="127" t="s">
        <v>101</v>
      </c>
      <c r="C62" s="129">
        <v>1.1499999999999999</v>
      </c>
      <c r="D62" s="129">
        <v>1.1499999999999999</v>
      </c>
      <c r="E62" s="129">
        <v>1.1499999999999999</v>
      </c>
      <c r="F62" s="129">
        <v>1.18</v>
      </c>
      <c r="G62" s="129">
        <v>1.06</v>
      </c>
      <c r="H62" s="129">
        <v>1.01</v>
      </c>
      <c r="I62" s="129">
        <v>0.99</v>
      </c>
      <c r="J62" s="129">
        <v>1.01</v>
      </c>
      <c r="K62" s="129">
        <v>1.01</v>
      </c>
      <c r="L62" s="129">
        <v>1.01</v>
      </c>
      <c r="M62" s="129">
        <v>0.99</v>
      </c>
      <c r="N62" s="129">
        <v>0.99</v>
      </c>
      <c r="O62" s="41"/>
      <c r="P62" s="41"/>
      <c r="Q62" s="41"/>
      <c r="R62" s="41"/>
      <c r="S62" s="41"/>
      <c r="T62" s="41"/>
      <c r="U62" s="41"/>
      <c r="V62" s="41"/>
      <c r="W62" s="41"/>
      <c r="X62" s="41"/>
      <c r="Y62" s="41"/>
      <c r="AB62" s="42"/>
      <c r="AC62" s="42"/>
      <c r="AD62" s="42"/>
      <c r="AE62" s="42"/>
      <c r="AF62" s="42"/>
      <c r="AG62" s="42"/>
      <c r="AH62" s="42"/>
      <c r="AI62" s="42"/>
      <c r="AJ62" s="42"/>
      <c r="AK62" s="42"/>
      <c r="AL62" s="42"/>
    </row>
    <row r="63" spans="2:38" x14ac:dyDescent="0.35">
      <c r="B63" s="127" t="s">
        <v>102</v>
      </c>
      <c r="C63" s="129">
        <v>1.02</v>
      </c>
      <c r="D63" s="129">
        <v>1.02</v>
      </c>
      <c r="E63" s="129">
        <v>1.02</v>
      </c>
      <c r="F63" s="129">
        <v>1.03</v>
      </c>
      <c r="G63" s="129">
        <v>0.94</v>
      </c>
      <c r="H63" s="129">
        <v>0.89</v>
      </c>
      <c r="I63" s="129">
        <v>0.86</v>
      </c>
      <c r="J63" s="129">
        <v>0.92</v>
      </c>
      <c r="K63" s="129">
        <v>0.9</v>
      </c>
      <c r="L63" s="129">
        <v>0.88</v>
      </c>
      <c r="M63" s="129">
        <v>0.86</v>
      </c>
      <c r="N63" s="129">
        <v>0.86</v>
      </c>
      <c r="O63" s="41"/>
      <c r="P63" s="41"/>
      <c r="Q63" s="41"/>
      <c r="R63" s="41"/>
      <c r="S63" s="41"/>
      <c r="T63" s="41"/>
      <c r="U63" s="41"/>
      <c r="V63" s="41"/>
      <c r="W63" s="41"/>
      <c r="X63" s="41"/>
      <c r="Y63" s="41"/>
      <c r="AB63" s="42"/>
      <c r="AC63" s="42"/>
      <c r="AD63" s="42"/>
      <c r="AE63" s="42"/>
      <c r="AF63" s="42"/>
      <c r="AG63" s="42"/>
      <c r="AH63" s="42"/>
      <c r="AI63" s="42"/>
      <c r="AJ63" s="42"/>
      <c r="AK63" s="42"/>
      <c r="AL63" s="42"/>
    </row>
    <row r="64" spans="2:38" x14ac:dyDescent="0.35">
      <c r="B64" s="127" t="s">
        <v>103</v>
      </c>
      <c r="C64" s="129">
        <v>1</v>
      </c>
      <c r="D64" s="129">
        <v>1</v>
      </c>
      <c r="E64" s="129">
        <v>1</v>
      </c>
      <c r="F64" s="129">
        <v>1</v>
      </c>
      <c r="G64" s="129">
        <v>0.94</v>
      </c>
      <c r="H64" s="129">
        <v>0.9</v>
      </c>
      <c r="I64" s="129">
        <v>0.88</v>
      </c>
      <c r="J64" s="129">
        <v>0.93</v>
      </c>
      <c r="K64" s="129">
        <v>0.91</v>
      </c>
      <c r="L64" s="129">
        <v>0.9</v>
      </c>
      <c r="M64" s="129">
        <v>0.88</v>
      </c>
      <c r="N64" s="129">
        <v>0.88</v>
      </c>
      <c r="O64" s="41"/>
      <c r="P64" s="41"/>
      <c r="Q64" s="41"/>
      <c r="R64" s="41"/>
      <c r="S64" s="41"/>
      <c r="T64" s="41"/>
      <c r="U64" s="41"/>
      <c r="V64" s="41"/>
      <c r="W64" s="41"/>
      <c r="X64" s="41"/>
      <c r="Y64" s="41"/>
      <c r="AB64" s="42"/>
      <c r="AC64" s="42"/>
      <c r="AD64" s="42"/>
      <c r="AE64" s="42"/>
      <c r="AF64" s="42"/>
      <c r="AG64" s="42"/>
      <c r="AH64" s="42"/>
      <c r="AI64" s="42"/>
      <c r="AJ64" s="42"/>
      <c r="AK64" s="42"/>
      <c r="AL64" s="42"/>
    </row>
    <row r="65" spans="2:38" x14ac:dyDescent="0.35">
      <c r="B65" s="127" t="s">
        <v>104</v>
      </c>
      <c r="C65" s="129">
        <v>1.08</v>
      </c>
      <c r="D65" s="129">
        <v>1.0900000000000001</v>
      </c>
      <c r="E65" s="129">
        <v>1.0900000000000001</v>
      </c>
      <c r="F65" s="129">
        <v>1.1000000000000001</v>
      </c>
      <c r="G65" s="129">
        <v>1.01</v>
      </c>
      <c r="H65" s="129">
        <v>0.95</v>
      </c>
      <c r="I65" s="129">
        <v>0.93</v>
      </c>
      <c r="J65" s="129">
        <v>0.97</v>
      </c>
      <c r="K65" s="129">
        <v>0.96</v>
      </c>
      <c r="L65" s="129">
        <v>0.95</v>
      </c>
      <c r="M65" s="129">
        <v>0.93</v>
      </c>
      <c r="N65" s="129">
        <v>0.93</v>
      </c>
      <c r="O65" s="41"/>
      <c r="P65" s="41"/>
      <c r="Q65" s="41"/>
      <c r="R65" s="41"/>
      <c r="S65" s="41"/>
      <c r="T65" s="41"/>
      <c r="U65" s="41"/>
      <c r="V65" s="41"/>
      <c r="W65" s="41"/>
      <c r="X65" s="41"/>
      <c r="Y65" s="41"/>
      <c r="AB65" s="42"/>
      <c r="AC65" s="42"/>
      <c r="AD65" s="42"/>
      <c r="AE65" s="42"/>
      <c r="AF65" s="42"/>
      <c r="AG65" s="42"/>
      <c r="AH65" s="42"/>
      <c r="AI65" s="42"/>
      <c r="AJ65" s="42"/>
      <c r="AK65" s="42"/>
      <c r="AL65" s="42"/>
    </row>
    <row r="66" spans="2:38" x14ac:dyDescent="0.35">
      <c r="B66" s="127" t="s">
        <v>105</v>
      </c>
      <c r="C66" s="129">
        <v>1.08</v>
      </c>
      <c r="D66" s="129">
        <v>1.08</v>
      </c>
      <c r="E66" s="129">
        <v>1.08</v>
      </c>
      <c r="F66" s="129">
        <v>1.1000000000000001</v>
      </c>
      <c r="G66" s="129">
        <v>1</v>
      </c>
      <c r="H66" s="129">
        <v>0.94</v>
      </c>
      <c r="I66" s="129">
        <v>0.91</v>
      </c>
      <c r="J66" s="129">
        <v>0.96</v>
      </c>
      <c r="K66" s="129">
        <v>0.94</v>
      </c>
      <c r="L66" s="129">
        <v>0.94</v>
      </c>
      <c r="M66" s="129">
        <v>0.92</v>
      </c>
      <c r="N66" s="129">
        <v>0.92</v>
      </c>
      <c r="O66" s="41"/>
      <c r="P66" s="41"/>
      <c r="Q66" s="41"/>
      <c r="R66" s="41"/>
      <c r="S66" s="41"/>
      <c r="T66" s="41"/>
      <c r="U66" s="41"/>
      <c r="V66" s="41"/>
      <c r="W66" s="41"/>
      <c r="X66" s="41"/>
      <c r="Y66" s="41"/>
      <c r="AB66" s="42"/>
      <c r="AC66" s="42"/>
      <c r="AD66" s="42"/>
      <c r="AE66" s="42"/>
      <c r="AF66" s="42"/>
      <c r="AG66" s="42"/>
      <c r="AH66" s="42"/>
      <c r="AI66" s="42"/>
      <c r="AJ66" s="42"/>
      <c r="AK66" s="42"/>
      <c r="AL66" s="42"/>
    </row>
    <row r="67" spans="2:38" x14ac:dyDescent="0.35">
      <c r="B67" s="127" t="s">
        <v>106</v>
      </c>
      <c r="C67" s="129">
        <v>1.08</v>
      </c>
      <c r="D67" s="129">
        <v>1.0900000000000001</v>
      </c>
      <c r="E67" s="129">
        <v>1.0900000000000001</v>
      </c>
      <c r="F67" s="129">
        <v>1.1000000000000001</v>
      </c>
      <c r="G67" s="129">
        <v>1</v>
      </c>
      <c r="H67" s="129">
        <v>0.95</v>
      </c>
      <c r="I67" s="129">
        <v>0.92</v>
      </c>
      <c r="J67" s="129">
        <v>0.96</v>
      </c>
      <c r="K67" s="129">
        <v>0.95</v>
      </c>
      <c r="L67" s="129">
        <v>0.94</v>
      </c>
      <c r="M67" s="129">
        <v>0.93</v>
      </c>
      <c r="N67" s="129">
        <v>0.93</v>
      </c>
      <c r="O67" s="41"/>
      <c r="P67" s="41"/>
      <c r="Q67" s="41"/>
      <c r="R67" s="41"/>
      <c r="S67" s="41"/>
      <c r="T67" s="41"/>
      <c r="U67" s="41"/>
      <c r="V67" s="41"/>
      <c r="W67" s="41"/>
      <c r="X67" s="41"/>
      <c r="Y67" s="41"/>
      <c r="AB67" s="42"/>
      <c r="AC67" s="42"/>
      <c r="AD67" s="42"/>
      <c r="AE67" s="42"/>
      <c r="AF67" s="42"/>
      <c r="AG67" s="42"/>
      <c r="AH67" s="42"/>
      <c r="AI67" s="42"/>
      <c r="AJ67" s="42"/>
      <c r="AK67" s="42"/>
      <c r="AL67" s="42"/>
    </row>
    <row r="68" spans="2:38" x14ac:dyDescent="0.35">
      <c r="B68" s="127" t="s">
        <v>107</v>
      </c>
      <c r="C68" s="129">
        <v>1.04</v>
      </c>
      <c r="D68" s="129">
        <v>1.05</v>
      </c>
      <c r="E68" s="129">
        <v>1.05</v>
      </c>
      <c r="F68" s="129">
        <v>1.06</v>
      </c>
      <c r="G68" s="129">
        <v>0.98</v>
      </c>
      <c r="H68" s="129">
        <v>0.93</v>
      </c>
      <c r="I68" s="129">
        <v>0.91</v>
      </c>
      <c r="J68" s="129">
        <v>0.95</v>
      </c>
      <c r="K68" s="129">
        <v>0.94</v>
      </c>
      <c r="L68" s="129">
        <v>0.93</v>
      </c>
      <c r="M68" s="129">
        <v>0.91</v>
      </c>
      <c r="N68" s="129">
        <v>0.91</v>
      </c>
      <c r="O68" s="41"/>
      <c r="P68" s="41"/>
      <c r="Q68" s="41"/>
      <c r="R68" s="41"/>
      <c r="S68" s="41"/>
      <c r="T68" s="41"/>
      <c r="U68" s="41"/>
      <c r="V68" s="41"/>
      <c r="W68" s="41"/>
      <c r="X68" s="41"/>
      <c r="Y68" s="41"/>
      <c r="AB68" s="42"/>
      <c r="AC68" s="42"/>
      <c r="AD68" s="42"/>
      <c r="AE68" s="42"/>
      <c r="AF68" s="42"/>
      <c r="AG68" s="42"/>
      <c r="AH68" s="42"/>
      <c r="AI68" s="42"/>
      <c r="AJ68" s="42"/>
      <c r="AK68" s="42"/>
      <c r="AL68" s="42"/>
    </row>
    <row r="69" spans="2:38" x14ac:dyDescent="0.35">
      <c r="B69" s="127" t="s">
        <v>108</v>
      </c>
      <c r="C69" s="129">
        <v>1.05</v>
      </c>
      <c r="D69" s="129">
        <v>1.05</v>
      </c>
      <c r="E69" s="129">
        <v>1.05</v>
      </c>
      <c r="F69" s="129">
        <v>1.06</v>
      </c>
      <c r="G69" s="129">
        <v>0.98</v>
      </c>
      <c r="H69" s="129">
        <v>0.93</v>
      </c>
      <c r="I69" s="129">
        <v>0.91</v>
      </c>
      <c r="J69" s="129">
        <v>0.95</v>
      </c>
      <c r="K69" s="129">
        <v>0.94</v>
      </c>
      <c r="L69" s="129">
        <v>0.93</v>
      </c>
      <c r="M69" s="129">
        <v>0.91</v>
      </c>
      <c r="N69" s="129">
        <v>0.91</v>
      </c>
      <c r="O69" s="41"/>
      <c r="P69" s="41"/>
      <c r="Q69" s="41"/>
      <c r="R69" s="41"/>
      <c r="S69" s="41"/>
      <c r="T69" s="41"/>
      <c r="U69" s="41"/>
      <c r="V69" s="41"/>
      <c r="W69" s="41"/>
      <c r="X69" s="41"/>
      <c r="Y69" s="41"/>
      <c r="AB69" s="42"/>
      <c r="AC69" s="42"/>
      <c r="AD69" s="42"/>
      <c r="AE69" s="42"/>
      <c r="AF69" s="42"/>
      <c r="AG69" s="42"/>
      <c r="AH69" s="42"/>
      <c r="AI69" s="42"/>
      <c r="AJ69" s="42"/>
      <c r="AK69" s="42"/>
      <c r="AL69" s="42"/>
    </row>
    <row r="70" spans="2:38" x14ac:dyDescent="0.35">
      <c r="B70" s="127" t="s">
        <v>109</v>
      </c>
      <c r="C70" s="129">
        <v>1.01</v>
      </c>
      <c r="D70" s="129">
        <v>1.01</v>
      </c>
      <c r="E70" s="129">
        <v>1.01</v>
      </c>
      <c r="F70" s="129">
        <v>1.01</v>
      </c>
      <c r="G70" s="129">
        <v>0.97</v>
      </c>
      <c r="H70" s="129">
        <v>0.93</v>
      </c>
      <c r="I70" s="129">
        <v>0.92</v>
      </c>
      <c r="J70" s="129">
        <v>0.95</v>
      </c>
      <c r="K70" s="129">
        <v>0.94</v>
      </c>
      <c r="L70" s="129">
        <v>0.93</v>
      </c>
      <c r="M70" s="129">
        <v>0.92</v>
      </c>
      <c r="N70" s="129">
        <v>0.92</v>
      </c>
      <c r="O70" s="41"/>
      <c r="P70" s="41"/>
      <c r="Q70" s="41"/>
      <c r="R70" s="41"/>
      <c r="S70" s="41"/>
      <c r="T70" s="41"/>
      <c r="U70" s="41"/>
      <c r="V70" s="41"/>
      <c r="W70" s="41"/>
      <c r="X70" s="41"/>
      <c r="Y70" s="41"/>
      <c r="AB70" s="42"/>
      <c r="AC70" s="42"/>
      <c r="AD70" s="42"/>
      <c r="AE70" s="42"/>
      <c r="AF70" s="42"/>
      <c r="AG70" s="42"/>
      <c r="AH70" s="42"/>
      <c r="AI70" s="42"/>
      <c r="AJ70" s="42"/>
      <c r="AK70" s="42"/>
      <c r="AL70" s="42"/>
    </row>
    <row r="71" spans="2:38" x14ac:dyDescent="0.35">
      <c r="B71" s="127" t="s">
        <v>110</v>
      </c>
      <c r="C71" s="129">
        <v>1.04</v>
      </c>
      <c r="D71" s="129">
        <v>1.05</v>
      </c>
      <c r="E71" s="129">
        <v>1.05</v>
      </c>
      <c r="F71" s="129">
        <v>1.06</v>
      </c>
      <c r="G71" s="129">
        <v>0.97</v>
      </c>
      <c r="H71" s="129">
        <v>0.92</v>
      </c>
      <c r="I71" s="129">
        <v>0.89</v>
      </c>
      <c r="J71" s="129">
        <v>0.94</v>
      </c>
      <c r="K71" s="129">
        <v>0.93</v>
      </c>
      <c r="L71" s="129">
        <v>0.91</v>
      </c>
      <c r="M71" s="129">
        <v>0.89</v>
      </c>
      <c r="N71" s="129">
        <v>0.89</v>
      </c>
      <c r="O71" s="41"/>
      <c r="P71" s="41"/>
      <c r="Q71" s="41"/>
      <c r="R71" s="41"/>
      <c r="S71" s="41"/>
      <c r="T71" s="41"/>
      <c r="U71" s="41"/>
      <c r="V71" s="41"/>
      <c r="W71" s="41"/>
      <c r="X71" s="41"/>
      <c r="Y71" s="41"/>
      <c r="AB71" s="42"/>
      <c r="AC71" s="42"/>
      <c r="AD71" s="42"/>
      <c r="AE71" s="42"/>
      <c r="AF71" s="42"/>
      <c r="AG71" s="42"/>
      <c r="AH71" s="42"/>
      <c r="AI71" s="42"/>
      <c r="AJ71" s="42"/>
      <c r="AK71" s="42"/>
      <c r="AL71" s="42"/>
    </row>
    <row r="72" spans="2:38" x14ac:dyDescent="0.35">
      <c r="B72" s="127" t="s">
        <v>111</v>
      </c>
      <c r="C72" s="129">
        <v>1</v>
      </c>
      <c r="D72" s="129">
        <v>1.01</v>
      </c>
      <c r="E72" s="129">
        <v>1.01</v>
      </c>
      <c r="F72" s="129">
        <v>1.01</v>
      </c>
      <c r="G72" s="129">
        <v>0.94</v>
      </c>
      <c r="H72" s="129">
        <v>0.89</v>
      </c>
      <c r="I72" s="129">
        <v>0.86</v>
      </c>
      <c r="J72" s="129">
        <v>0.92</v>
      </c>
      <c r="K72" s="129">
        <v>0.89</v>
      </c>
      <c r="L72" s="129">
        <v>0.88</v>
      </c>
      <c r="M72" s="129">
        <v>0.86</v>
      </c>
      <c r="N72" s="129">
        <v>0.86</v>
      </c>
      <c r="O72" s="41"/>
      <c r="P72" s="41"/>
      <c r="Q72" s="41"/>
      <c r="R72" s="41"/>
      <c r="S72" s="41"/>
      <c r="T72" s="41"/>
      <c r="U72" s="41"/>
      <c r="V72" s="41"/>
      <c r="W72" s="41"/>
      <c r="X72" s="41"/>
      <c r="Y72" s="41"/>
      <c r="AB72" s="42"/>
      <c r="AC72" s="42"/>
      <c r="AD72" s="42"/>
      <c r="AE72" s="42"/>
      <c r="AF72" s="42"/>
      <c r="AG72" s="42"/>
      <c r="AH72" s="42"/>
      <c r="AI72" s="42"/>
      <c r="AJ72" s="42"/>
      <c r="AK72" s="42"/>
      <c r="AL72" s="42"/>
    </row>
    <row r="73" spans="2:38" x14ac:dyDescent="0.35">
      <c r="B73" s="127" t="s">
        <v>112</v>
      </c>
      <c r="C73" s="129">
        <v>1</v>
      </c>
      <c r="D73" s="129">
        <v>1</v>
      </c>
      <c r="E73" s="129">
        <v>1</v>
      </c>
      <c r="F73" s="129">
        <v>0.99</v>
      </c>
      <c r="G73" s="129">
        <v>1.1299999999999999</v>
      </c>
      <c r="H73" s="129">
        <v>1.22</v>
      </c>
      <c r="I73" s="129">
        <v>1.27</v>
      </c>
      <c r="J73" s="129">
        <v>1.1599999999999999</v>
      </c>
      <c r="K73" s="129">
        <v>1.2</v>
      </c>
      <c r="L73" s="129">
        <v>1.23</v>
      </c>
      <c r="M73" s="129">
        <v>1.27</v>
      </c>
      <c r="N73" s="129">
        <v>1.27</v>
      </c>
      <c r="O73" s="41"/>
      <c r="P73" s="41"/>
      <c r="Q73" s="41"/>
      <c r="R73" s="41"/>
      <c r="S73" s="41"/>
      <c r="T73" s="41"/>
      <c r="U73" s="41"/>
      <c r="V73" s="41"/>
      <c r="W73" s="41"/>
      <c r="X73" s="41"/>
      <c r="Y73" s="41"/>
      <c r="AB73" s="42"/>
      <c r="AC73" s="42"/>
      <c r="AD73" s="42"/>
      <c r="AE73" s="42"/>
      <c r="AF73" s="42"/>
      <c r="AG73" s="42"/>
      <c r="AH73" s="42"/>
      <c r="AI73" s="42"/>
      <c r="AJ73" s="42"/>
      <c r="AK73" s="42"/>
      <c r="AL73" s="42"/>
    </row>
    <row r="74" spans="2:38" x14ac:dyDescent="0.35">
      <c r="B74" s="127" t="s">
        <v>113</v>
      </c>
      <c r="C74" s="129">
        <v>1.03</v>
      </c>
      <c r="D74" s="129">
        <v>1.03</v>
      </c>
      <c r="E74" s="129">
        <v>1.03</v>
      </c>
      <c r="F74" s="129">
        <v>1.02</v>
      </c>
      <c r="G74" s="129">
        <v>1.06</v>
      </c>
      <c r="H74" s="129">
        <v>1.1100000000000001</v>
      </c>
      <c r="I74" s="129">
        <v>1.1399999999999999</v>
      </c>
      <c r="J74" s="129">
        <v>1.08</v>
      </c>
      <c r="K74" s="129">
        <v>1.1000000000000001</v>
      </c>
      <c r="L74" s="129">
        <v>1.1200000000000001</v>
      </c>
      <c r="M74" s="129">
        <v>1.1399999999999999</v>
      </c>
      <c r="N74" s="129">
        <v>1.1399999999999999</v>
      </c>
      <c r="O74" s="41"/>
      <c r="P74" s="41"/>
      <c r="Q74" s="41"/>
      <c r="R74" s="41"/>
      <c r="S74" s="41"/>
      <c r="T74" s="41"/>
      <c r="U74" s="41"/>
      <c r="V74" s="41"/>
      <c r="W74" s="41"/>
      <c r="X74" s="41"/>
      <c r="Y74" s="41"/>
      <c r="AB74" s="42"/>
      <c r="AC74" s="42"/>
      <c r="AD74" s="42"/>
      <c r="AE74" s="42"/>
      <c r="AF74" s="42"/>
      <c r="AG74" s="42"/>
      <c r="AH74" s="42"/>
      <c r="AI74" s="42"/>
      <c r="AJ74" s="42"/>
      <c r="AK74" s="42"/>
      <c r="AL74" s="42"/>
    </row>
    <row r="75" spans="2:38" x14ac:dyDescent="0.35">
      <c r="B75" s="127" t="s">
        <v>114</v>
      </c>
      <c r="C75" s="129">
        <v>0.99</v>
      </c>
      <c r="D75" s="129">
        <v>0.99</v>
      </c>
      <c r="E75" s="129">
        <v>0.99</v>
      </c>
      <c r="F75" s="129">
        <v>0.98</v>
      </c>
      <c r="G75" s="129">
        <v>1.07</v>
      </c>
      <c r="H75" s="129">
        <v>1.1299999999999999</v>
      </c>
      <c r="I75" s="129">
        <v>1.1599999999999999</v>
      </c>
      <c r="J75" s="129">
        <v>1.0900000000000001</v>
      </c>
      <c r="K75" s="129">
        <v>1.1200000000000001</v>
      </c>
      <c r="L75" s="129">
        <v>1.1399999999999999</v>
      </c>
      <c r="M75" s="129">
        <v>1.1599999999999999</v>
      </c>
      <c r="N75" s="129">
        <v>1.1599999999999999</v>
      </c>
      <c r="O75" s="41"/>
      <c r="P75" s="41"/>
      <c r="Q75" s="41"/>
      <c r="R75" s="41"/>
      <c r="S75" s="41"/>
      <c r="T75" s="41"/>
      <c r="U75" s="41"/>
      <c r="V75" s="41"/>
      <c r="W75" s="41"/>
      <c r="X75" s="41"/>
      <c r="Y75" s="41"/>
      <c r="AB75" s="42"/>
      <c r="AC75" s="42"/>
      <c r="AD75" s="42"/>
      <c r="AE75" s="42"/>
      <c r="AF75" s="42"/>
      <c r="AG75" s="42"/>
      <c r="AH75" s="42"/>
      <c r="AI75" s="42"/>
      <c r="AJ75" s="42"/>
      <c r="AK75" s="42"/>
      <c r="AL75" s="42"/>
    </row>
    <row r="76" spans="2:38" x14ac:dyDescent="0.35">
      <c r="B76" s="127" t="s">
        <v>115</v>
      </c>
      <c r="C76" s="128">
        <v>0.97</v>
      </c>
      <c r="D76" s="128">
        <v>0.97</v>
      </c>
      <c r="E76" s="128">
        <v>0.97</v>
      </c>
      <c r="F76" s="128">
        <v>0.97</v>
      </c>
      <c r="G76" s="128">
        <v>0.96</v>
      </c>
      <c r="H76" s="128">
        <v>0.94</v>
      </c>
      <c r="I76" s="128">
        <v>0.94</v>
      </c>
      <c r="J76" s="128">
        <v>0.96</v>
      </c>
      <c r="K76" s="128">
        <v>0.95</v>
      </c>
      <c r="L76" s="128">
        <v>0.94</v>
      </c>
      <c r="M76" s="128">
        <v>0.94</v>
      </c>
      <c r="N76" s="128">
        <v>0.94</v>
      </c>
      <c r="O76" s="41"/>
      <c r="P76" s="41"/>
      <c r="Q76" s="41"/>
      <c r="R76" s="41"/>
      <c r="S76" s="41"/>
      <c r="T76" s="41"/>
      <c r="U76" s="41"/>
      <c r="V76" s="41"/>
      <c r="W76" s="41"/>
      <c r="X76" s="41"/>
      <c r="Y76" s="41"/>
      <c r="AB76" s="42"/>
      <c r="AC76" s="42"/>
      <c r="AD76" s="42"/>
      <c r="AE76" s="42"/>
      <c r="AF76" s="42"/>
      <c r="AG76" s="42"/>
      <c r="AH76" s="42"/>
      <c r="AI76" s="42"/>
      <c r="AJ76" s="42"/>
      <c r="AK76" s="42"/>
      <c r="AL76" s="42"/>
    </row>
    <row r="77" spans="2:38" x14ac:dyDescent="0.35">
      <c r="B77" s="127" t="s">
        <v>116</v>
      </c>
      <c r="C77" s="128">
        <v>1.01</v>
      </c>
      <c r="D77" s="128">
        <v>1.01</v>
      </c>
      <c r="E77" s="128">
        <v>1.01</v>
      </c>
      <c r="F77" s="128">
        <v>1.01</v>
      </c>
      <c r="G77" s="128">
        <v>0.96</v>
      </c>
      <c r="H77" s="128">
        <v>0.92</v>
      </c>
      <c r="I77" s="128">
        <v>0.91</v>
      </c>
      <c r="J77" s="128">
        <v>0.94</v>
      </c>
      <c r="K77" s="128">
        <v>0.93</v>
      </c>
      <c r="L77" s="128">
        <v>0.92</v>
      </c>
      <c r="M77" s="128">
        <v>0.91</v>
      </c>
      <c r="N77" s="128">
        <v>0.91</v>
      </c>
      <c r="O77" s="41"/>
      <c r="P77" s="41"/>
      <c r="Q77" s="41"/>
      <c r="R77" s="41"/>
      <c r="S77" s="41"/>
      <c r="T77" s="41"/>
      <c r="U77" s="41"/>
      <c r="V77" s="41"/>
      <c r="W77" s="41"/>
      <c r="X77" s="41"/>
      <c r="Y77" s="41"/>
      <c r="AB77" s="42"/>
      <c r="AC77" s="42"/>
      <c r="AD77" s="42"/>
      <c r="AE77" s="42"/>
      <c r="AF77" s="42"/>
      <c r="AG77" s="42"/>
      <c r="AH77" s="42"/>
      <c r="AI77" s="42"/>
      <c r="AJ77" s="42"/>
      <c r="AK77" s="42"/>
      <c r="AL77" s="42"/>
    </row>
    <row r="78" spans="2:38" x14ac:dyDescent="0.35">
      <c r="B78" s="127" t="s">
        <v>117</v>
      </c>
      <c r="C78" s="128">
        <v>1.02</v>
      </c>
      <c r="D78" s="128">
        <v>1.02</v>
      </c>
      <c r="E78" s="128">
        <v>1.02</v>
      </c>
      <c r="F78" s="128">
        <v>1.01</v>
      </c>
      <c r="G78" s="128">
        <v>0.94</v>
      </c>
      <c r="H78" s="128">
        <v>0.91</v>
      </c>
      <c r="I78" s="128">
        <v>0.9</v>
      </c>
      <c r="J78" s="128">
        <v>0.93</v>
      </c>
      <c r="K78" s="128">
        <v>0.92</v>
      </c>
      <c r="L78" s="128">
        <v>0.91</v>
      </c>
      <c r="M78" s="128">
        <v>0.9</v>
      </c>
      <c r="N78" s="128">
        <v>0.9</v>
      </c>
      <c r="O78" s="41"/>
      <c r="P78" s="41"/>
      <c r="Q78" s="41"/>
      <c r="R78" s="41"/>
      <c r="S78" s="41"/>
      <c r="T78" s="41"/>
      <c r="U78" s="41"/>
      <c r="V78" s="41"/>
      <c r="W78" s="41"/>
      <c r="X78" s="41"/>
      <c r="Y78" s="41"/>
      <c r="AB78" s="42"/>
      <c r="AC78" s="42"/>
      <c r="AD78" s="42"/>
      <c r="AE78" s="42"/>
      <c r="AF78" s="42"/>
      <c r="AG78" s="42"/>
      <c r="AH78" s="42"/>
      <c r="AI78" s="42"/>
      <c r="AJ78" s="42"/>
      <c r="AK78" s="42"/>
      <c r="AL78" s="42"/>
    </row>
    <row r="79" spans="2:38" x14ac:dyDescent="0.35">
      <c r="B79" s="127" t="s">
        <v>118</v>
      </c>
      <c r="C79" s="128">
        <v>1.06</v>
      </c>
      <c r="D79" s="128">
        <v>1.06</v>
      </c>
      <c r="E79" s="128">
        <v>1.06</v>
      </c>
      <c r="F79" s="128">
        <v>1.07</v>
      </c>
      <c r="G79" s="128">
        <v>1.05</v>
      </c>
      <c r="H79" s="128">
        <v>1.03</v>
      </c>
      <c r="I79" s="128">
        <v>1.03</v>
      </c>
      <c r="J79" s="128">
        <v>1.04</v>
      </c>
      <c r="K79" s="128">
        <v>1.03</v>
      </c>
      <c r="L79" s="128">
        <v>1.03</v>
      </c>
      <c r="M79" s="128">
        <v>1.03</v>
      </c>
      <c r="N79" s="128">
        <v>1.03</v>
      </c>
      <c r="O79" s="41"/>
      <c r="P79" s="41"/>
      <c r="Q79" s="41"/>
      <c r="R79" s="41"/>
      <c r="S79" s="41"/>
      <c r="T79" s="41"/>
      <c r="U79" s="41"/>
      <c r="V79" s="41"/>
      <c r="W79" s="41"/>
      <c r="X79" s="41"/>
      <c r="Y79" s="41"/>
      <c r="AB79" s="42"/>
      <c r="AC79" s="42"/>
      <c r="AD79" s="42"/>
      <c r="AE79" s="42"/>
      <c r="AF79" s="42"/>
      <c r="AG79" s="42"/>
      <c r="AH79" s="42"/>
      <c r="AI79" s="42"/>
      <c r="AJ79" s="42"/>
      <c r="AK79" s="42"/>
      <c r="AL79" s="42"/>
    </row>
    <row r="80" spans="2:38" x14ac:dyDescent="0.35">
      <c r="B80" s="127" t="s">
        <v>119</v>
      </c>
      <c r="C80" s="128">
        <v>0.97</v>
      </c>
      <c r="D80" s="128">
        <v>0.97</v>
      </c>
      <c r="E80" s="128">
        <v>0.97</v>
      </c>
      <c r="F80" s="128">
        <v>0.97</v>
      </c>
      <c r="G80" s="128">
        <v>0.95</v>
      </c>
      <c r="H80" s="128">
        <v>0.93</v>
      </c>
      <c r="I80" s="128">
        <v>0.91</v>
      </c>
      <c r="J80" s="128">
        <v>0.94</v>
      </c>
      <c r="K80" s="128">
        <v>0.93</v>
      </c>
      <c r="L80" s="128">
        <v>0.92</v>
      </c>
      <c r="M80" s="128">
        <v>0.91</v>
      </c>
      <c r="N80" s="128">
        <v>0.91</v>
      </c>
      <c r="O80" s="41"/>
      <c r="P80" s="41"/>
      <c r="Q80" s="41"/>
      <c r="R80" s="41"/>
      <c r="S80" s="41"/>
      <c r="T80" s="41"/>
      <c r="U80" s="41"/>
      <c r="V80" s="41"/>
      <c r="W80" s="41"/>
      <c r="X80" s="41"/>
      <c r="Y80" s="41"/>
      <c r="AB80" s="42"/>
      <c r="AC80" s="42"/>
      <c r="AD80" s="42"/>
      <c r="AE80" s="42"/>
      <c r="AF80" s="42"/>
      <c r="AG80" s="42"/>
      <c r="AH80" s="42"/>
      <c r="AI80" s="42"/>
      <c r="AJ80" s="42"/>
      <c r="AK80" s="42"/>
      <c r="AL80" s="42"/>
    </row>
    <row r="81" spans="2:38" x14ac:dyDescent="0.35">
      <c r="B81" s="127" t="s">
        <v>120</v>
      </c>
      <c r="C81" s="128">
        <v>0.97</v>
      </c>
      <c r="D81" s="128">
        <v>0.97</v>
      </c>
      <c r="E81" s="128">
        <v>0.97</v>
      </c>
      <c r="F81" s="128">
        <v>0.96</v>
      </c>
      <c r="G81" s="128">
        <v>0.93</v>
      </c>
      <c r="H81" s="128">
        <v>0.91</v>
      </c>
      <c r="I81" s="128">
        <v>0.89</v>
      </c>
      <c r="J81" s="128">
        <v>0.93</v>
      </c>
      <c r="K81" s="128">
        <v>0.91</v>
      </c>
      <c r="L81" s="128">
        <v>0.9</v>
      </c>
      <c r="M81" s="128">
        <v>0.89</v>
      </c>
      <c r="N81" s="128">
        <v>0.89</v>
      </c>
      <c r="O81" s="41"/>
      <c r="P81" s="41"/>
      <c r="Q81" s="41"/>
      <c r="R81" s="41"/>
      <c r="S81" s="41"/>
      <c r="T81" s="41"/>
      <c r="U81" s="41"/>
      <c r="V81" s="41"/>
      <c r="W81" s="41"/>
      <c r="X81" s="41"/>
      <c r="Y81" s="41"/>
      <c r="AB81" s="42"/>
      <c r="AC81" s="42"/>
      <c r="AD81" s="42"/>
      <c r="AE81" s="42"/>
      <c r="AF81" s="42"/>
      <c r="AG81" s="42"/>
      <c r="AH81" s="42"/>
      <c r="AI81" s="42"/>
      <c r="AJ81" s="42"/>
      <c r="AK81" s="42"/>
      <c r="AL81" s="42"/>
    </row>
    <row r="82" spans="2:38" x14ac:dyDescent="0.35">
      <c r="B82" s="127" t="s">
        <v>121</v>
      </c>
      <c r="C82" s="128">
        <v>1.04</v>
      </c>
      <c r="D82" s="128">
        <v>1.05</v>
      </c>
      <c r="E82" s="128">
        <v>1.05</v>
      </c>
      <c r="F82" s="128">
        <v>1.06</v>
      </c>
      <c r="G82" s="128">
        <v>0.96</v>
      </c>
      <c r="H82" s="128">
        <v>0.9</v>
      </c>
      <c r="I82" s="128">
        <v>0.88</v>
      </c>
      <c r="J82" s="128">
        <v>0.93</v>
      </c>
      <c r="K82" s="128">
        <v>0.91</v>
      </c>
      <c r="L82" s="128">
        <v>0.9</v>
      </c>
      <c r="M82" s="128">
        <v>0.88</v>
      </c>
      <c r="N82" s="128">
        <v>0.88</v>
      </c>
      <c r="O82" s="41"/>
      <c r="P82" s="41"/>
      <c r="Q82" s="41"/>
      <c r="R82" s="41"/>
      <c r="S82" s="41"/>
      <c r="T82" s="41"/>
      <c r="U82" s="41"/>
      <c r="V82" s="41"/>
      <c r="W82" s="41"/>
      <c r="X82" s="41"/>
      <c r="Y82" s="41"/>
      <c r="AB82" s="42"/>
      <c r="AC82" s="42"/>
      <c r="AD82" s="42"/>
      <c r="AE82" s="42"/>
      <c r="AF82" s="42"/>
      <c r="AG82" s="42"/>
      <c r="AH82" s="42"/>
      <c r="AI82" s="42"/>
      <c r="AJ82" s="42"/>
      <c r="AK82" s="42"/>
      <c r="AL82" s="42"/>
    </row>
    <row r="83" spans="2:38" x14ac:dyDescent="0.35">
      <c r="B83" s="127" t="s">
        <v>122</v>
      </c>
      <c r="C83" s="128">
        <v>1.04</v>
      </c>
      <c r="D83" s="128">
        <v>1.05</v>
      </c>
      <c r="E83" s="128">
        <v>1.05</v>
      </c>
      <c r="F83" s="128">
        <v>1.06</v>
      </c>
      <c r="G83" s="128">
        <v>0.97</v>
      </c>
      <c r="H83" s="128">
        <v>0.92</v>
      </c>
      <c r="I83" s="128">
        <v>0.89</v>
      </c>
      <c r="J83" s="128">
        <v>0.94</v>
      </c>
      <c r="K83" s="128">
        <v>0.92</v>
      </c>
      <c r="L83" s="128">
        <v>0.91</v>
      </c>
      <c r="M83" s="128">
        <v>0.89</v>
      </c>
      <c r="N83" s="128">
        <v>0.89</v>
      </c>
      <c r="O83" s="41"/>
      <c r="P83" s="41"/>
      <c r="Q83" s="41"/>
      <c r="R83" s="41"/>
      <c r="S83" s="41"/>
      <c r="T83" s="41"/>
      <c r="U83" s="41"/>
      <c r="V83" s="41"/>
      <c r="W83" s="41"/>
      <c r="X83" s="41"/>
      <c r="Y83" s="41"/>
      <c r="AB83" s="42"/>
      <c r="AC83" s="42"/>
      <c r="AD83" s="42"/>
      <c r="AE83" s="42"/>
      <c r="AF83" s="42"/>
      <c r="AG83" s="42"/>
      <c r="AH83" s="42"/>
      <c r="AI83" s="42"/>
      <c r="AJ83" s="42"/>
      <c r="AK83" s="42"/>
      <c r="AL83" s="42"/>
    </row>
    <row r="84" spans="2:38" x14ac:dyDescent="0.35">
      <c r="B84" s="127" t="s">
        <v>123</v>
      </c>
      <c r="C84" s="128">
        <v>1.04</v>
      </c>
      <c r="D84" s="128">
        <v>1.05</v>
      </c>
      <c r="E84" s="128">
        <v>1.05</v>
      </c>
      <c r="F84" s="128">
        <v>1.06</v>
      </c>
      <c r="G84" s="128">
        <v>0.97</v>
      </c>
      <c r="H84" s="128">
        <v>0.92</v>
      </c>
      <c r="I84" s="128">
        <v>0.89</v>
      </c>
      <c r="J84" s="128">
        <v>0.94</v>
      </c>
      <c r="K84" s="128">
        <v>0.93</v>
      </c>
      <c r="L84" s="128">
        <v>0.92</v>
      </c>
      <c r="M84" s="128">
        <v>0.9</v>
      </c>
      <c r="N84" s="128">
        <v>0.9</v>
      </c>
      <c r="O84" s="41"/>
      <c r="P84" s="41"/>
      <c r="Q84" s="41"/>
      <c r="R84" s="41"/>
      <c r="S84" s="41"/>
      <c r="T84" s="41"/>
      <c r="U84" s="41"/>
      <c r="V84" s="41"/>
      <c r="W84" s="41"/>
      <c r="X84" s="41"/>
      <c r="Y84" s="41"/>
      <c r="AB84" s="42"/>
      <c r="AC84" s="42"/>
      <c r="AD84" s="42"/>
      <c r="AE84" s="42"/>
      <c r="AF84" s="42"/>
      <c r="AG84" s="42"/>
      <c r="AH84" s="42"/>
      <c r="AI84" s="42"/>
      <c r="AJ84" s="42"/>
      <c r="AK84" s="42"/>
      <c r="AL84" s="42"/>
    </row>
    <row r="85" spans="2:38" x14ac:dyDescent="0.35">
      <c r="B85" s="127" t="s">
        <v>124</v>
      </c>
      <c r="C85" s="128">
        <v>1.1100000000000001</v>
      </c>
      <c r="D85" s="128">
        <v>1.1200000000000001</v>
      </c>
      <c r="E85" s="128">
        <v>1.1200000000000001</v>
      </c>
      <c r="F85" s="128">
        <v>1.1399999999999999</v>
      </c>
      <c r="G85" s="128">
        <v>1.05</v>
      </c>
      <c r="H85" s="128">
        <v>1</v>
      </c>
      <c r="I85" s="128">
        <v>0.99</v>
      </c>
      <c r="J85" s="128">
        <v>1.01</v>
      </c>
      <c r="K85" s="128">
        <v>1.01</v>
      </c>
      <c r="L85" s="128">
        <v>1</v>
      </c>
      <c r="M85" s="128">
        <v>0.99</v>
      </c>
      <c r="N85" s="128">
        <v>0.99</v>
      </c>
      <c r="O85" s="41"/>
      <c r="P85" s="41"/>
      <c r="Q85" s="41"/>
      <c r="R85" s="41"/>
      <c r="S85" s="41"/>
      <c r="T85" s="41"/>
      <c r="U85" s="41"/>
      <c r="V85" s="41"/>
      <c r="W85" s="41"/>
      <c r="X85" s="41"/>
      <c r="Y85" s="41"/>
      <c r="AB85" s="42"/>
      <c r="AC85" s="42"/>
      <c r="AD85" s="42"/>
      <c r="AE85" s="42"/>
      <c r="AF85" s="42"/>
      <c r="AG85" s="42"/>
      <c r="AH85" s="42"/>
      <c r="AI85" s="42"/>
      <c r="AJ85" s="42"/>
      <c r="AK85" s="42"/>
      <c r="AL85" s="42"/>
    </row>
    <row r="86" spans="2:38" x14ac:dyDescent="0.35">
      <c r="B86" s="127" t="s">
        <v>125</v>
      </c>
      <c r="C86" s="128">
        <v>1.07</v>
      </c>
      <c r="D86" s="128">
        <v>1.07</v>
      </c>
      <c r="E86" s="128">
        <v>1.07</v>
      </c>
      <c r="F86" s="128">
        <v>1.08</v>
      </c>
      <c r="G86" s="128">
        <v>1.01</v>
      </c>
      <c r="H86" s="128">
        <v>0.97</v>
      </c>
      <c r="I86" s="128">
        <v>0.96</v>
      </c>
      <c r="J86" s="128">
        <v>0.98</v>
      </c>
      <c r="K86" s="128">
        <v>0.98</v>
      </c>
      <c r="L86" s="128">
        <v>0.97</v>
      </c>
      <c r="M86" s="128">
        <v>0.96</v>
      </c>
      <c r="N86" s="128">
        <v>0.96</v>
      </c>
      <c r="O86" s="41"/>
      <c r="P86" s="41"/>
      <c r="Q86" s="41"/>
      <c r="R86" s="41"/>
      <c r="S86" s="41"/>
      <c r="T86" s="41"/>
      <c r="U86" s="41"/>
      <c r="V86" s="41"/>
      <c r="W86" s="41"/>
      <c r="X86" s="41"/>
      <c r="Y86" s="41"/>
      <c r="AB86" s="42"/>
      <c r="AC86" s="42"/>
      <c r="AD86" s="42"/>
      <c r="AE86" s="42"/>
      <c r="AF86" s="42"/>
      <c r="AG86" s="42"/>
      <c r="AH86" s="42"/>
      <c r="AI86" s="42"/>
      <c r="AJ86" s="42"/>
      <c r="AK86" s="42"/>
      <c r="AL86" s="42"/>
    </row>
    <row r="87" spans="2:38" x14ac:dyDescent="0.35">
      <c r="B87" s="127" t="s">
        <v>126</v>
      </c>
      <c r="C87" s="128">
        <v>1.07</v>
      </c>
      <c r="D87" s="128">
        <v>1.06</v>
      </c>
      <c r="E87" s="128">
        <v>1.06</v>
      </c>
      <c r="F87" s="128">
        <v>1.07</v>
      </c>
      <c r="G87" s="128">
        <v>1.22</v>
      </c>
      <c r="H87" s="128">
        <v>1.34</v>
      </c>
      <c r="I87" s="128">
        <v>1.42</v>
      </c>
      <c r="J87" s="128">
        <v>1.26</v>
      </c>
      <c r="K87" s="128">
        <v>1.32</v>
      </c>
      <c r="L87" s="128">
        <v>1.36</v>
      </c>
      <c r="M87" s="128">
        <v>1.42</v>
      </c>
      <c r="N87" s="128">
        <v>1.42</v>
      </c>
      <c r="O87" s="41"/>
      <c r="P87" s="41"/>
      <c r="Q87" s="41"/>
      <c r="R87" s="41"/>
      <c r="S87" s="41"/>
      <c r="T87" s="41"/>
      <c r="U87" s="41"/>
      <c r="V87" s="41"/>
      <c r="W87" s="41"/>
      <c r="X87" s="41"/>
      <c r="Y87" s="41"/>
      <c r="AB87" s="42"/>
      <c r="AC87" s="42"/>
      <c r="AD87" s="42"/>
      <c r="AE87" s="42"/>
      <c r="AF87" s="42"/>
      <c r="AG87" s="42"/>
      <c r="AH87" s="42"/>
      <c r="AI87" s="42"/>
      <c r="AJ87" s="42"/>
      <c r="AK87" s="42"/>
      <c r="AL87" s="42"/>
    </row>
    <row r="88" spans="2:38" x14ac:dyDescent="0.35">
      <c r="B88" s="127" t="s">
        <v>127</v>
      </c>
      <c r="C88" s="128">
        <v>1.03</v>
      </c>
      <c r="D88" s="128">
        <v>1.03</v>
      </c>
      <c r="E88" s="128">
        <v>1.03</v>
      </c>
      <c r="F88" s="128">
        <v>1.04</v>
      </c>
      <c r="G88" s="128">
        <v>1.01</v>
      </c>
      <c r="H88" s="128">
        <v>1</v>
      </c>
      <c r="I88" s="128">
        <v>0.99</v>
      </c>
      <c r="J88" s="128">
        <v>1</v>
      </c>
      <c r="K88" s="128">
        <v>1</v>
      </c>
      <c r="L88" s="128">
        <v>1</v>
      </c>
      <c r="M88" s="128">
        <v>0.99</v>
      </c>
      <c r="N88" s="128">
        <v>0.99</v>
      </c>
      <c r="O88" s="41"/>
      <c r="P88" s="41"/>
      <c r="Q88" s="41"/>
      <c r="R88" s="41"/>
      <c r="S88" s="41"/>
      <c r="T88" s="41"/>
      <c r="U88" s="41"/>
      <c r="V88" s="41"/>
      <c r="W88" s="41"/>
      <c r="X88" s="41"/>
      <c r="Y88" s="41"/>
      <c r="AB88" s="42"/>
      <c r="AC88" s="42"/>
      <c r="AD88" s="42"/>
      <c r="AE88" s="42"/>
      <c r="AF88" s="42"/>
      <c r="AG88" s="42"/>
      <c r="AH88" s="42"/>
      <c r="AI88" s="42"/>
      <c r="AJ88" s="42"/>
      <c r="AK88" s="42"/>
      <c r="AL88" s="42"/>
    </row>
    <row r="89" spans="2:38" x14ac:dyDescent="0.35">
      <c r="B89" s="127" t="s">
        <v>128</v>
      </c>
      <c r="C89" s="128">
        <v>1.04</v>
      </c>
      <c r="D89" s="128">
        <v>1.04</v>
      </c>
      <c r="E89" s="128">
        <v>1.04</v>
      </c>
      <c r="F89" s="128">
        <v>1.04</v>
      </c>
      <c r="G89" s="128">
        <v>1.04</v>
      </c>
      <c r="H89" s="128">
        <v>1.04</v>
      </c>
      <c r="I89" s="128">
        <v>1.05</v>
      </c>
      <c r="J89" s="128">
        <v>1.03</v>
      </c>
      <c r="K89" s="128">
        <v>1.04</v>
      </c>
      <c r="L89" s="128">
        <v>1.04</v>
      </c>
      <c r="M89" s="128">
        <v>1.05</v>
      </c>
      <c r="N89" s="128">
        <v>1.05</v>
      </c>
      <c r="O89" s="41"/>
      <c r="P89" s="41"/>
      <c r="Q89" s="41"/>
      <c r="R89" s="41"/>
      <c r="S89" s="41"/>
      <c r="T89" s="41"/>
      <c r="U89" s="41"/>
      <c r="V89" s="41"/>
      <c r="W89" s="41"/>
      <c r="X89" s="41"/>
      <c r="Y89" s="41"/>
      <c r="AB89" s="42"/>
      <c r="AC89" s="42"/>
      <c r="AD89" s="42"/>
      <c r="AE89" s="42"/>
      <c r="AF89" s="42"/>
      <c r="AG89" s="42"/>
      <c r="AH89" s="42"/>
      <c r="AI89" s="42"/>
      <c r="AJ89" s="42"/>
      <c r="AK89" s="42"/>
      <c r="AL89" s="42"/>
    </row>
    <row r="90" spans="2:38" x14ac:dyDescent="0.35">
      <c r="B90" s="127" t="s">
        <v>129</v>
      </c>
      <c r="C90" s="128">
        <v>1.08</v>
      </c>
      <c r="D90" s="128">
        <v>1.08</v>
      </c>
      <c r="E90" s="128">
        <v>1.08</v>
      </c>
      <c r="F90" s="128">
        <v>1.0900000000000001</v>
      </c>
      <c r="G90" s="128">
        <v>1.06</v>
      </c>
      <c r="H90" s="128">
        <v>1.06</v>
      </c>
      <c r="I90" s="128">
        <v>1.06</v>
      </c>
      <c r="J90" s="128">
        <v>1.05</v>
      </c>
      <c r="K90" s="128">
        <v>1.05</v>
      </c>
      <c r="L90" s="128">
        <v>1.06</v>
      </c>
      <c r="M90" s="128">
        <v>1.06</v>
      </c>
      <c r="N90" s="128">
        <v>1.06</v>
      </c>
      <c r="O90" s="41"/>
      <c r="P90" s="41"/>
      <c r="Q90" s="41"/>
      <c r="R90" s="41"/>
      <c r="S90" s="41"/>
      <c r="T90" s="41"/>
      <c r="U90" s="41"/>
      <c r="V90" s="41"/>
      <c r="W90" s="41"/>
      <c r="X90" s="41"/>
      <c r="Y90" s="41"/>
      <c r="AB90" s="42"/>
      <c r="AC90" s="42"/>
      <c r="AD90" s="42"/>
      <c r="AE90" s="42"/>
      <c r="AF90" s="42"/>
      <c r="AG90" s="42"/>
      <c r="AH90" s="42"/>
      <c r="AI90" s="42"/>
      <c r="AJ90" s="42"/>
      <c r="AK90" s="42"/>
      <c r="AL90" s="42"/>
    </row>
    <row r="91" spans="2:38" x14ac:dyDescent="0.35">
      <c r="B91" s="127" t="s">
        <v>130</v>
      </c>
      <c r="C91" s="128">
        <v>1.03</v>
      </c>
      <c r="D91" s="128">
        <v>1.03</v>
      </c>
      <c r="E91" s="128">
        <v>1.03</v>
      </c>
      <c r="F91" s="128">
        <v>1.04</v>
      </c>
      <c r="G91" s="128">
        <v>1.03</v>
      </c>
      <c r="H91" s="128">
        <v>1.02</v>
      </c>
      <c r="I91" s="128">
        <v>1.02</v>
      </c>
      <c r="J91" s="128">
        <v>1.02</v>
      </c>
      <c r="K91" s="128">
        <v>1.02</v>
      </c>
      <c r="L91" s="128">
        <v>1.02</v>
      </c>
      <c r="M91" s="128">
        <v>1.02</v>
      </c>
      <c r="N91" s="128">
        <v>1.02</v>
      </c>
      <c r="O91" s="41"/>
      <c r="P91" s="41"/>
      <c r="Q91" s="41"/>
      <c r="R91" s="41"/>
      <c r="S91" s="41"/>
      <c r="T91" s="41"/>
      <c r="U91" s="41"/>
      <c r="V91" s="41"/>
      <c r="W91" s="41"/>
      <c r="X91" s="41"/>
      <c r="Y91" s="41"/>
      <c r="AB91" s="42"/>
      <c r="AC91" s="42"/>
      <c r="AD91" s="42"/>
      <c r="AE91" s="42"/>
      <c r="AF91" s="42"/>
      <c r="AG91" s="42"/>
      <c r="AH91" s="42"/>
      <c r="AI91" s="42"/>
      <c r="AJ91" s="42"/>
      <c r="AK91" s="42"/>
      <c r="AL91" s="42"/>
    </row>
    <row r="92" spans="2:38" x14ac:dyDescent="0.35">
      <c r="B92" s="127" t="s">
        <v>175</v>
      </c>
      <c r="C92" s="128">
        <v>1.2</v>
      </c>
      <c r="D92" s="128">
        <v>1.21</v>
      </c>
      <c r="E92" s="128">
        <v>1.21</v>
      </c>
      <c r="F92" s="128">
        <v>1.24</v>
      </c>
      <c r="G92" s="128">
        <v>1.1200000000000001</v>
      </c>
      <c r="H92" s="128">
        <v>1.07</v>
      </c>
      <c r="I92" s="128">
        <v>1.05</v>
      </c>
      <c r="J92" s="128">
        <v>1.06</v>
      </c>
      <c r="K92" s="128">
        <v>1.06</v>
      </c>
      <c r="L92" s="128">
        <v>1.07</v>
      </c>
      <c r="M92" s="128">
        <v>1.06</v>
      </c>
      <c r="N92" s="128">
        <v>1.06</v>
      </c>
      <c r="O92" s="41"/>
      <c r="P92" s="41"/>
      <c r="Q92" s="41"/>
      <c r="R92" s="41"/>
      <c r="S92" s="41"/>
      <c r="T92" s="41"/>
      <c r="U92" s="41"/>
      <c r="V92" s="41"/>
      <c r="W92" s="41"/>
      <c r="X92" s="41"/>
      <c r="Y92" s="41"/>
      <c r="AB92" s="42"/>
      <c r="AC92" s="42"/>
      <c r="AD92" s="42"/>
      <c r="AE92" s="42"/>
      <c r="AF92" s="42"/>
      <c r="AG92" s="42"/>
      <c r="AH92" s="42"/>
      <c r="AI92" s="42"/>
      <c r="AJ92" s="42"/>
      <c r="AK92" s="42"/>
      <c r="AL92" s="42"/>
    </row>
    <row r="93" spans="2:38" x14ac:dyDescent="0.35">
      <c r="B93" s="127" t="s">
        <v>176</v>
      </c>
      <c r="C93" s="128">
        <v>1.2</v>
      </c>
      <c r="D93" s="128">
        <v>1.21</v>
      </c>
      <c r="E93" s="128">
        <v>1.21</v>
      </c>
      <c r="F93" s="128">
        <v>1.24</v>
      </c>
      <c r="G93" s="128">
        <v>1.1200000000000001</v>
      </c>
      <c r="H93" s="128">
        <v>1.07</v>
      </c>
      <c r="I93" s="128">
        <v>1.05</v>
      </c>
      <c r="J93" s="128">
        <v>1.06</v>
      </c>
      <c r="K93" s="128">
        <v>1.06</v>
      </c>
      <c r="L93" s="128">
        <v>1.07</v>
      </c>
      <c r="M93" s="128">
        <v>1.06</v>
      </c>
      <c r="N93" s="128">
        <v>1.06</v>
      </c>
      <c r="O93" s="41"/>
      <c r="P93" s="41"/>
      <c r="Q93" s="41"/>
      <c r="R93" s="41"/>
      <c r="S93" s="41"/>
      <c r="T93" s="41"/>
      <c r="U93" s="41"/>
      <c r="V93" s="41"/>
      <c r="W93" s="41"/>
      <c r="X93" s="41"/>
      <c r="Y93" s="41"/>
      <c r="AB93" s="42"/>
      <c r="AC93" s="42"/>
      <c r="AD93" s="42"/>
      <c r="AE93" s="42"/>
      <c r="AF93" s="42"/>
      <c r="AG93" s="42"/>
      <c r="AH93" s="42"/>
      <c r="AI93" s="42"/>
      <c r="AJ93" s="42"/>
      <c r="AK93" s="42"/>
      <c r="AL93" s="42"/>
    </row>
    <row r="94" spans="2:38" x14ac:dyDescent="0.35">
      <c r="B94" s="127" t="s">
        <v>131</v>
      </c>
      <c r="C94" s="128">
        <v>1.1100000000000001</v>
      </c>
      <c r="D94" s="128">
        <v>1.1100000000000001</v>
      </c>
      <c r="E94" s="128">
        <v>1.1100000000000001</v>
      </c>
      <c r="F94" s="128">
        <v>1.1299999999999999</v>
      </c>
      <c r="G94" s="128">
        <v>1.03</v>
      </c>
      <c r="H94" s="128">
        <v>0.97</v>
      </c>
      <c r="I94" s="128">
        <v>0.95</v>
      </c>
      <c r="J94" s="128">
        <v>0.98</v>
      </c>
      <c r="K94" s="128">
        <v>0.97</v>
      </c>
      <c r="L94" s="128">
        <v>0.97</v>
      </c>
      <c r="M94" s="128">
        <v>0.95</v>
      </c>
      <c r="N94" s="128">
        <v>0.95</v>
      </c>
    </row>
  </sheetData>
  <sheetProtection algorithmName="SHA-256" hashValue="hLZbK5qmvkj6r6MZmFPEH83bRy+CC2DCEG5kaZTrSoM=" saltValue="UpltUWHk/ejkaHYLTc5J7w==" spinCount="100000" sheet="1" objects="1" scenarios="1" selectLockedCells="1" selectUnlockedCells="1"/>
  <pageMargins left="0.70866141732283472" right="0.70866141732283472" top="0.74803149606299213" bottom="0.74803149606299213" header="0.31496062992125984" footer="0.31496062992125984"/>
  <pageSetup paperSize="9" scale="4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V50"/>
  <sheetViews>
    <sheetView zoomScale="85" zoomScaleNormal="85" workbookViewId="0">
      <selection activeCell="G6" sqref="G6"/>
    </sheetView>
  </sheetViews>
  <sheetFormatPr defaultColWidth="0" defaultRowHeight="14.25" customHeight="1" zeroHeight="1" x14ac:dyDescent="0.35"/>
  <cols>
    <col min="1" max="1" width="3" style="1" customWidth="1"/>
    <col min="2" max="2" width="4.1796875" style="1" customWidth="1"/>
    <col min="3" max="3" width="42.453125" style="1" customWidth="1"/>
    <col min="4" max="4" width="10.54296875" style="1" bestFit="1" customWidth="1"/>
    <col min="5" max="5" width="11.81640625" style="1" customWidth="1"/>
    <col min="6" max="7" width="16" style="1" customWidth="1"/>
    <col min="8" max="8" width="9.81640625" style="1" hidden="1" customWidth="1"/>
    <col min="9" max="9" width="6.1796875" style="1" customWidth="1"/>
    <col min="10" max="10" width="8.81640625" style="1" hidden="1" customWidth="1"/>
    <col min="11" max="16384" width="9.1796875" style="1" hidden="1"/>
  </cols>
  <sheetData>
    <row r="1" spans="1:9" s="8" customFormat="1" ht="21" customHeight="1" x14ac:dyDescent="0.5">
      <c r="A1" s="9" t="s">
        <v>132</v>
      </c>
      <c r="C1" s="12"/>
      <c r="D1" s="12"/>
      <c r="E1" s="12"/>
      <c r="F1" s="12"/>
      <c r="G1" s="12"/>
      <c r="H1" s="12"/>
      <c r="I1" s="12"/>
    </row>
    <row r="2" spans="1:9" s="8" customFormat="1" ht="13.5" customHeight="1" x14ac:dyDescent="0.35">
      <c r="A2" s="12"/>
      <c r="B2" s="12"/>
      <c r="C2" s="12"/>
      <c r="D2" s="12"/>
      <c r="E2" s="12"/>
      <c r="F2" s="12"/>
      <c r="G2" s="12"/>
      <c r="H2" s="12"/>
      <c r="I2" s="12"/>
    </row>
    <row r="3" spans="1:9" ht="14.25" customHeight="1" x14ac:dyDescent="0.35"/>
    <row r="4" spans="1:9" ht="58" x14ac:dyDescent="0.35">
      <c r="C4" s="32" t="s">
        <v>133</v>
      </c>
      <c r="D4" s="35" t="s">
        <v>134</v>
      </c>
      <c r="E4" s="35" t="s">
        <v>135</v>
      </c>
      <c r="F4" s="35" t="s">
        <v>136</v>
      </c>
      <c r="G4" s="35" t="s">
        <v>137</v>
      </c>
    </row>
    <row r="5" spans="1:9" ht="14.5" x14ac:dyDescent="0.35">
      <c r="C5" s="28"/>
      <c r="D5" s="34"/>
      <c r="E5" s="34"/>
      <c r="F5" s="34"/>
      <c r="G5" s="34"/>
      <c r="H5" s="16"/>
    </row>
    <row r="6" spans="1:9" ht="21" x14ac:dyDescent="0.45">
      <c r="C6" s="1" t="s">
        <v>138</v>
      </c>
      <c r="D6" s="37">
        <v>1020.6</v>
      </c>
      <c r="E6" s="37">
        <v>769.3</v>
      </c>
      <c r="F6" s="37">
        <f>ROUND(D6*$H6,2)</f>
        <v>255.15</v>
      </c>
      <c r="G6" s="37">
        <f>ROUND(E6*$H6,2)</f>
        <v>192.33</v>
      </c>
      <c r="H6" s="33">
        <v>0.25</v>
      </c>
    </row>
    <row r="7" spans="1:9" ht="21" x14ac:dyDescent="0.45">
      <c r="C7" s="1" t="s">
        <v>139</v>
      </c>
      <c r="D7" s="37">
        <v>81.599999999999994</v>
      </c>
      <c r="E7" s="37">
        <v>61.5</v>
      </c>
      <c r="F7" s="37">
        <f>ROUND(D7*$H7,2)</f>
        <v>20.399999999999999</v>
      </c>
      <c r="G7" s="37">
        <f t="shared" ref="G7:G9" si="0">ROUND(E7*$H7,2)</f>
        <v>15.38</v>
      </c>
      <c r="H7" s="33">
        <v>0.25</v>
      </c>
    </row>
    <row r="8" spans="1:9" ht="21" x14ac:dyDescent="0.45">
      <c r="C8" s="1" t="s">
        <v>140</v>
      </c>
      <c r="D8" s="38">
        <v>188.2</v>
      </c>
      <c r="E8" s="38">
        <v>88.6</v>
      </c>
      <c r="F8" s="37">
        <f>ROUND(D8*$H8,2)</f>
        <v>188.2</v>
      </c>
      <c r="G8" s="37">
        <f t="shared" si="0"/>
        <v>88.6</v>
      </c>
      <c r="H8" s="33">
        <v>1</v>
      </c>
    </row>
    <row r="9" spans="1:9" ht="21" x14ac:dyDescent="0.45">
      <c r="C9" s="7" t="s">
        <v>141</v>
      </c>
      <c r="D9" s="39">
        <f>D33</f>
        <v>14.1</v>
      </c>
      <c r="E9" s="39">
        <f>E33</f>
        <v>10.6</v>
      </c>
      <c r="F9" s="39">
        <f t="shared" ref="F9" si="1">ROUND(D9*$H9,2)</f>
        <v>0</v>
      </c>
      <c r="G9" s="39">
        <f t="shared" si="0"/>
        <v>0</v>
      </c>
      <c r="H9" s="33">
        <v>0</v>
      </c>
    </row>
    <row r="10" spans="1:9" ht="18.649999999999999" customHeight="1" x14ac:dyDescent="0.35">
      <c r="D10" s="15"/>
      <c r="E10" s="15" t="s">
        <v>142</v>
      </c>
      <c r="F10" s="40">
        <f>SUM(F6:F9)</f>
        <v>463.75</v>
      </c>
      <c r="G10" s="37">
        <f>SUM(G6:G9)</f>
        <v>296.31</v>
      </c>
    </row>
    <row r="11" spans="1:9" ht="18.649999999999999" customHeight="1" x14ac:dyDescent="0.35">
      <c r="C11" s="7"/>
      <c r="D11" s="14"/>
      <c r="E11" s="14" t="s">
        <v>18</v>
      </c>
      <c r="F11" s="39">
        <f>F10*26</f>
        <v>12057.5</v>
      </c>
      <c r="G11" s="39">
        <f>G10*26</f>
        <v>7704.06</v>
      </c>
    </row>
    <row r="12" spans="1:9" ht="18.649999999999999" customHeight="1" x14ac:dyDescent="0.35">
      <c r="D12" s="15"/>
      <c r="E12" s="15"/>
      <c r="F12" s="43"/>
      <c r="G12" s="15"/>
    </row>
    <row r="13" spans="1:9" ht="67.5" customHeight="1" x14ac:dyDescent="0.35">
      <c r="C13" s="32" t="s">
        <v>143</v>
      </c>
      <c r="D13" s="35" t="s">
        <v>134</v>
      </c>
      <c r="E13" s="35" t="s">
        <v>135</v>
      </c>
      <c r="F13" s="35" t="s">
        <v>144</v>
      </c>
      <c r="G13" s="35" t="s">
        <v>145</v>
      </c>
    </row>
    <row r="14" spans="1:9" ht="15" customHeight="1" x14ac:dyDescent="0.35">
      <c r="C14" s="28"/>
      <c r="D14" s="36"/>
      <c r="E14" s="36"/>
      <c r="F14" s="36"/>
      <c r="G14" s="36"/>
    </row>
    <row r="15" spans="1:9" ht="18.649999999999999" customHeight="1" x14ac:dyDescent="0.45">
      <c r="C15" s="1" t="s">
        <v>146</v>
      </c>
      <c r="D15" s="37">
        <f>D31</f>
        <v>1020.6</v>
      </c>
      <c r="E15" s="37">
        <f>E31</f>
        <v>769.3</v>
      </c>
      <c r="F15" s="37">
        <f>ROUND(D15*$H15,2)</f>
        <v>510.3</v>
      </c>
      <c r="G15" s="37">
        <f>ROUND(E15*$H15,2)</f>
        <v>384.65</v>
      </c>
      <c r="H15" s="33">
        <v>0.5</v>
      </c>
    </row>
    <row r="16" spans="1:9" ht="20.25" customHeight="1" x14ac:dyDescent="0.45">
      <c r="C16" s="1" t="s">
        <v>139</v>
      </c>
      <c r="D16" s="37">
        <f>D32</f>
        <v>81.599999999999994</v>
      </c>
      <c r="E16" s="37">
        <f>E32</f>
        <v>61.5</v>
      </c>
      <c r="F16" s="37">
        <f>ROUND(D16*$H16,2)</f>
        <v>0</v>
      </c>
      <c r="G16" s="37">
        <f t="shared" ref="G16:G18" si="2">ROUND(E16*$H16,2)</f>
        <v>0</v>
      </c>
      <c r="H16" s="33">
        <v>0</v>
      </c>
    </row>
    <row r="17" spans="1:48" ht="18.649999999999999" customHeight="1" x14ac:dyDescent="0.45">
      <c r="C17" s="1" t="s">
        <v>140</v>
      </c>
      <c r="D17" s="38">
        <f>D43</f>
        <v>188.2</v>
      </c>
      <c r="E17" s="38">
        <f>E43</f>
        <v>88.6</v>
      </c>
      <c r="F17" s="37">
        <f t="shared" ref="F17:F18" si="3">ROUND(D17*$H17,2)</f>
        <v>0</v>
      </c>
      <c r="G17" s="37">
        <f t="shared" si="2"/>
        <v>0</v>
      </c>
      <c r="H17" s="33">
        <v>0</v>
      </c>
    </row>
    <row r="18" spans="1:48" ht="18.649999999999999" customHeight="1" x14ac:dyDescent="0.45">
      <c r="C18" s="7" t="s">
        <v>141</v>
      </c>
      <c r="D18" s="39">
        <f>D33</f>
        <v>14.1</v>
      </c>
      <c r="E18" s="39">
        <f>E33</f>
        <v>10.6</v>
      </c>
      <c r="F18" s="39">
        <f t="shared" si="3"/>
        <v>14.1</v>
      </c>
      <c r="G18" s="39">
        <f t="shared" si="2"/>
        <v>10.6</v>
      </c>
      <c r="H18" s="33">
        <v>1</v>
      </c>
    </row>
    <row r="19" spans="1:48" ht="18.649999999999999" customHeight="1" x14ac:dyDescent="0.35">
      <c r="D19" s="15"/>
      <c r="E19" s="15" t="s">
        <v>142</v>
      </c>
      <c r="F19" s="40">
        <f>SUM(F15:F18)</f>
        <v>524.4</v>
      </c>
      <c r="G19" s="37">
        <f>SUM(G15:G18)</f>
        <v>395.25</v>
      </c>
    </row>
    <row r="20" spans="1:48" ht="18.649999999999999" customHeight="1" x14ac:dyDescent="0.35">
      <c r="C20" s="7"/>
      <c r="D20" s="14"/>
      <c r="E20" s="14" t="s">
        <v>18</v>
      </c>
      <c r="F20" s="39">
        <f>F19*26</f>
        <v>13634.4</v>
      </c>
      <c r="G20" s="39">
        <f>G19*26</f>
        <v>10276.5</v>
      </c>
    </row>
    <row r="21" spans="1:48" ht="18.649999999999999" customHeight="1" x14ac:dyDescent="0.35">
      <c r="D21" s="15"/>
      <c r="E21" s="15"/>
      <c r="F21" s="15"/>
      <c r="G21" s="15"/>
    </row>
    <row r="22" spans="1:48" ht="14.5" x14ac:dyDescent="0.35">
      <c r="C22" s="18" t="s">
        <v>147</v>
      </c>
    </row>
    <row r="23" spans="1:48" ht="14.5" x14ac:dyDescent="0.35">
      <c r="C23" s="18" t="s">
        <v>148</v>
      </c>
      <c r="F23" s="16"/>
    </row>
    <row r="24" spans="1:48" ht="14.5" x14ac:dyDescent="0.35">
      <c r="C24" s="18" t="s">
        <v>149</v>
      </c>
      <c r="F24" s="16"/>
    </row>
    <row r="25" spans="1:48" ht="14.5" x14ac:dyDescent="0.35">
      <c r="C25" s="18" t="s">
        <v>150</v>
      </c>
      <c r="F25" s="16"/>
    </row>
    <row r="26" spans="1:48" ht="14.5" x14ac:dyDescent="0.35">
      <c r="C26" s="18" t="s">
        <v>151</v>
      </c>
      <c r="F26" s="16"/>
    </row>
    <row r="27" spans="1:48" ht="14.5" x14ac:dyDescent="0.35">
      <c r="C27" s="18" t="s">
        <v>152</v>
      </c>
      <c r="F27" s="16"/>
    </row>
    <row r="28" spans="1:48" ht="14.25" customHeight="1" x14ac:dyDescent="0.35"/>
    <row r="29" spans="1:48" customFormat="1" ht="14.5" x14ac:dyDescent="0.35">
      <c r="A29" s="1"/>
      <c r="B29" s="19"/>
      <c r="C29" s="13"/>
      <c r="D29" s="13"/>
      <c r="E29" s="13"/>
      <c r="F29" s="13"/>
      <c r="G29" s="20"/>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row>
    <row r="30" spans="1:48" customFormat="1" ht="14.5" x14ac:dyDescent="0.35">
      <c r="A30" s="1"/>
      <c r="B30" s="21"/>
      <c r="C30" s="22" t="s">
        <v>153</v>
      </c>
      <c r="D30" s="22" t="s">
        <v>154</v>
      </c>
      <c r="E30" s="22" t="s">
        <v>155</v>
      </c>
      <c r="F30" s="22" t="s">
        <v>156</v>
      </c>
      <c r="G30" s="23"/>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row>
    <row r="31" spans="1:48" customFormat="1" ht="14.5" x14ac:dyDescent="0.35">
      <c r="A31" s="1"/>
      <c r="B31" s="21"/>
      <c r="C31" s="1" t="s">
        <v>157</v>
      </c>
      <c r="D31" s="37">
        <v>1020.6</v>
      </c>
      <c r="E31" s="37">
        <v>769.3</v>
      </c>
      <c r="F31" s="17">
        <f>E31*2</f>
        <v>1538.6</v>
      </c>
      <c r="G31" s="64"/>
      <c r="H31" s="16"/>
      <c r="I31" s="16"/>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row>
    <row r="32" spans="1:48" customFormat="1" ht="14.5" x14ac:dyDescent="0.35">
      <c r="A32" s="1"/>
      <c r="B32" s="21"/>
      <c r="C32" s="1" t="s">
        <v>158</v>
      </c>
      <c r="D32" s="37">
        <v>81.599999999999994</v>
      </c>
      <c r="E32" s="37">
        <v>61.5</v>
      </c>
      <c r="F32" s="17">
        <f t="shared" ref="F32:F33" si="4">E32*2</f>
        <v>123</v>
      </c>
      <c r="G32" s="62"/>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row>
    <row r="33" spans="1:48" customFormat="1" ht="14.5" x14ac:dyDescent="0.35">
      <c r="A33" s="1"/>
      <c r="B33" s="21"/>
      <c r="C33" s="1" t="s">
        <v>159</v>
      </c>
      <c r="D33" s="17">
        <v>14.1</v>
      </c>
      <c r="E33" s="17">
        <v>10.6</v>
      </c>
      <c r="F33" s="17">
        <f t="shared" si="4"/>
        <v>21.2</v>
      </c>
      <c r="G33" s="23"/>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row>
    <row r="34" spans="1:48" customFormat="1" ht="14.5" x14ac:dyDescent="0.35">
      <c r="A34" s="1"/>
      <c r="B34" s="21"/>
      <c r="C34" s="1" t="s">
        <v>160</v>
      </c>
      <c r="D34" s="17">
        <f>SUM(D31:D33)</f>
        <v>1116.3</v>
      </c>
      <c r="E34" s="17">
        <f t="shared" ref="E34:F34" si="5">SUM(E31:E33)</f>
        <v>841.4</v>
      </c>
      <c r="F34" s="17">
        <f t="shared" si="5"/>
        <v>1682.8</v>
      </c>
      <c r="G34" s="62"/>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row>
    <row r="35" spans="1:48" customFormat="1" ht="14.5" x14ac:dyDescent="0.35">
      <c r="A35" s="1"/>
      <c r="B35" s="21"/>
      <c r="C35" s="1"/>
      <c r="D35" s="17"/>
      <c r="E35" s="17"/>
      <c r="F35" s="17"/>
      <c r="G35" s="23"/>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row>
    <row r="36" spans="1:48" customFormat="1" ht="15" thickBot="1" x14ac:dyDescent="0.4">
      <c r="A36" s="1"/>
      <c r="B36" s="21"/>
      <c r="C36" s="29" t="s">
        <v>161</v>
      </c>
      <c r="D36" s="30">
        <f>D34*26</f>
        <v>29023.8</v>
      </c>
      <c r="E36" s="30">
        <f>E34*26</f>
        <v>21876.399999999998</v>
      </c>
      <c r="F36" s="30">
        <f>F34*26</f>
        <v>43752.799999999996</v>
      </c>
      <c r="G36" s="23"/>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row>
    <row r="37" spans="1:48" customFormat="1" ht="15" thickTop="1" x14ac:dyDescent="0.35">
      <c r="A37" s="1"/>
      <c r="B37" s="21"/>
      <c r="C37" s="1"/>
      <c r="D37" s="17"/>
      <c r="E37" s="17"/>
      <c r="F37" s="17"/>
      <c r="G37" s="23"/>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row>
    <row r="38" spans="1:48" customFormat="1" ht="14.5" x14ac:dyDescent="0.35">
      <c r="A38" s="1"/>
      <c r="B38" s="21"/>
      <c r="C38" s="144" t="s">
        <v>162</v>
      </c>
      <c r="D38" s="17"/>
      <c r="E38" s="17"/>
      <c r="F38" s="17"/>
      <c r="G38" s="23"/>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row>
    <row r="39" spans="1:48" customFormat="1" ht="14.5" x14ac:dyDescent="0.35">
      <c r="A39" s="1"/>
      <c r="B39" s="24"/>
      <c r="C39" s="63"/>
      <c r="D39" s="7"/>
      <c r="E39" s="25"/>
      <c r="F39" s="7"/>
      <c r="G39" s="26"/>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row>
    <row r="40" spans="1:48" customFormat="1" ht="14.5" x14ac:dyDescent="0.3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row>
    <row r="41" spans="1:48" customFormat="1" ht="14.5" x14ac:dyDescent="0.35">
      <c r="A41" s="1"/>
      <c r="B41" s="19"/>
      <c r="C41" s="13"/>
      <c r="D41" s="13"/>
      <c r="E41" s="13"/>
      <c r="F41" s="13"/>
      <c r="G41" s="20"/>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row>
    <row r="42" spans="1:48" ht="14.5" x14ac:dyDescent="0.35">
      <c r="B42" s="21"/>
      <c r="C42" s="22" t="s">
        <v>163</v>
      </c>
      <c r="D42" s="22" t="s">
        <v>164</v>
      </c>
      <c r="E42" s="22" t="s">
        <v>155</v>
      </c>
      <c r="F42" s="22" t="s">
        <v>156</v>
      </c>
      <c r="G42" s="23"/>
    </row>
    <row r="43" spans="1:48" ht="14.5" x14ac:dyDescent="0.35">
      <c r="B43" s="21"/>
      <c r="C43" s="2" t="s">
        <v>165</v>
      </c>
      <c r="D43" s="38">
        <v>188.2</v>
      </c>
      <c r="E43" s="38">
        <v>88.6</v>
      </c>
      <c r="F43" s="148">
        <v>177.2</v>
      </c>
      <c r="G43" s="23"/>
    </row>
    <row r="44" spans="1:48" ht="14.5" x14ac:dyDescent="0.35">
      <c r="B44" s="21"/>
      <c r="C44" s="2"/>
      <c r="D44" s="17"/>
      <c r="E44" s="17"/>
      <c r="F44" s="17"/>
      <c r="G44" s="23"/>
    </row>
    <row r="45" spans="1:48" ht="15" thickBot="1" x14ac:dyDescent="0.4">
      <c r="B45" s="21"/>
      <c r="C45" s="29" t="s">
        <v>161</v>
      </c>
      <c r="D45" s="30">
        <f>D43*26</f>
        <v>4893.2</v>
      </c>
      <c r="E45" s="30">
        <f>F45/2</f>
        <v>2303.6</v>
      </c>
      <c r="F45" s="30">
        <f>F43*26</f>
        <v>4607.2</v>
      </c>
      <c r="G45" s="23"/>
    </row>
    <row r="46" spans="1:48" ht="15" thickTop="1" x14ac:dyDescent="0.35">
      <c r="B46" s="21"/>
      <c r="D46" s="27"/>
      <c r="E46" s="16"/>
      <c r="G46" s="23"/>
    </row>
    <row r="47" spans="1:48" ht="14.5" x14ac:dyDescent="0.35">
      <c r="B47" s="21"/>
      <c r="C47" s="149" t="s">
        <v>162</v>
      </c>
      <c r="D47" s="27"/>
      <c r="E47" s="16"/>
      <c r="G47" s="23"/>
    </row>
    <row r="48" spans="1:48" ht="14.25" customHeight="1" x14ac:dyDescent="0.35">
      <c r="B48" s="24"/>
      <c r="C48" s="7"/>
      <c r="D48" s="25"/>
      <c r="E48" s="7"/>
      <c r="F48" s="7"/>
      <c r="G48" s="26"/>
    </row>
    <row r="49" spans="2:2" ht="14.25" customHeight="1" x14ac:dyDescent="0.35"/>
    <row r="50" spans="2:2" ht="14.25" customHeight="1" x14ac:dyDescent="0.35">
      <c r="B50" s="1" t="s">
        <v>215</v>
      </c>
    </row>
  </sheetData>
  <sheetProtection algorithmName="SHA-256" hashValue="x8MeaT3KcRnmCvLH95czMbBz90p6Af1ule21pqMbzzc=" saltValue="IrVNB7++vj/0FExlB2eBKg==" spinCount="100000" sheet="1" objects="1" scenarios="1"/>
  <hyperlinks>
    <hyperlink ref="C38" r:id="rId1" xr:uid="{81ACBE95-D4B1-49C7-914B-31A8B06EB36F}"/>
    <hyperlink ref="C47" r:id="rId2" xr:uid="{DF64BDEB-35F5-485D-A51E-870C5FE67B9D}"/>
  </hyperlinks>
  <pageMargins left="0.7" right="0.7" top="0.75" bottom="0.75" header="0.3" footer="0.3"/>
  <pageSetup paperSize="9"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F21"/>
  <sheetViews>
    <sheetView zoomScale="85" zoomScaleNormal="85" workbookViewId="0">
      <selection activeCell="C8" sqref="C8"/>
    </sheetView>
  </sheetViews>
  <sheetFormatPr defaultColWidth="0" defaultRowHeight="14.5" zeroHeight="1" x14ac:dyDescent="0.35"/>
  <cols>
    <col min="1" max="1" width="9" customWidth="1"/>
    <col min="2" max="2" width="71.453125" customWidth="1"/>
    <col min="3" max="5" width="20.1796875" customWidth="1"/>
    <col min="6" max="6" width="2.1796875" customWidth="1"/>
    <col min="7" max="16384" width="9" hidden="1"/>
  </cols>
  <sheetData>
    <row r="1" spans="1:6" ht="21" x14ac:dyDescent="0.5">
      <c r="A1" s="9" t="s">
        <v>166</v>
      </c>
      <c r="B1" s="9"/>
      <c r="C1" s="9"/>
      <c r="D1" s="9"/>
      <c r="E1" s="9"/>
      <c r="F1" s="9"/>
    </row>
    <row r="2" spans="1:6" ht="12.75" customHeight="1" x14ac:dyDescent="0.35">
      <c r="A2" s="8"/>
      <c r="B2" s="8"/>
      <c r="C2" s="8"/>
      <c r="D2" s="8"/>
      <c r="E2" s="8"/>
      <c r="F2" s="8"/>
    </row>
    <row r="3" spans="1:6" s="1" customFormat="1" ht="12.75" customHeight="1" x14ac:dyDescent="0.35"/>
    <row r="4" spans="1:6" ht="29.9" customHeight="1" x14ac:dyDescent="0.35">
      <c r="A4" s="168" t="s">
        <v>167</v>
      </c>
      <c r="B4" s="168"/>
      <c r="C4" s="168"/>
      <c r="D4" s="168"/>
      <c r="E4" s="168"/>
      <c r="F4" s="2"/>
    </row>
    <row r="5" spans="1:6" ht="12" customHeight="1" x14ac:dyDescent="0.35">
      <c r="A5" s="2"/>
      <c r="B5" s="2"/>
      <c r="C5" s="2"/>
      <c r="D5" s="2"/>
      <c r="E5" s="2"/>
      <c r="F5" s="2"/>
    </row>
    <row r="6" spans="1:6" x14ac:dyDescent="0.35">
      <c r="A6" s="142" t="s">
        <v>168</v>
      </c>
      <c r="B6" s="31" t="s">
        <v>169</v>
      </c>
      <c r="C6" s="142" t="s">
        <v>214</v>
      </c>
      <c r="D6" s="142" t="s">
        <v>211</v>
      </c>
      <c r="E6" s="142" t="s">
        <v>212</v>
      </c>
      <c r="F6" s="2"/>
    </row>
    <row r="7" spans="1:6" x14ac:dyDescent="0.35">
      <c r="A7" s="145">
        <v>1</v>
      </c>
      <c r="B7" s="44" t="s">
        <v>225</v>
      </c>
      <c r="C7" s="146">
        <v>45471</v>
      </c>
      <c r="D7" s="146">
        <v>45474</v>
      </c>
      <c r="E7" s="146">
        <v>45838</v>
      </c>
      <c r="F7" s="2"/>
    </row>
    <row r="8" spans="1:6" s="1" customFormat="1" x14ac:dyDescent="0.35">
      <c r="A8" s="147"/>
      <c r="B8" s="44"/>
      <c r="C8" s="146"/>
      <c r="D8" s="146"/>
      <c r="E8" s="146"/>
    </row>
    <row r="9" spans="1:6" s="1" customFormat="1" x14ac:dyDescent="0.35"/>
    <row r="10" spans="1:6" s="1" customFormat="1" hidden="1" x14ac:dyDescent="0.35"/>
    <row r="11" spans="1:6" s="1" customFormat="1" hidden="1" x14ac:dyDescent="0.35"/>
    <row r="12" spans="1:6" s="1" customFormat="1" hidden="1" x14ac:dyDescent="0.35"/>
    <row r="13" spans="1:6" s="1" customFormat="1" hidden="1" x14ac:dyDescent="0.35"/>
    <row r="14" spans="1:6" s="1" customFormat="1" hidden="1" x14ac:dyDescent="0.35"/>
    <row r="15" spans="1:6" s="1" customFormat="1" hidden="1" x14ac:dyDescent="0.35"/>
    <row r="17" customFormat="1" hidden="1" x14ac:dyDescent="0.35"/>
    <row r="18" customFormat="1" hidden="1" x14ac:dyDescent="0.35"/>
    <row r="19" customFormat="1" hidden="1" x14ac:dyDescent="0.35"/>
    <row r="20" customFormat="1" hidden="1" x14ac:dyDescent="0.35"/>
    <row r="21" customFormat="1" hidden="1" x14ac:dyDescent="0.35"/>
  </sheetData>
  <sheetProtection algorithmName="SHA-256" hashValue="zAkyc/7TAAkVJ70iFS7qb4B2/UOPaGQasaUj1ZAk6H0=" saltValue="+8JPUYdFOFKQn9Gc3Wnkvg==" spinCount="100000" sheet="1" selectLockedCells="1" selectUnlockedCells="1"/>
  <mergeCells count="1">
    <mergeCell ref="A4:E4"/>
  </mergeCells>
  <phoneticPr fontId="25"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1121B-6430-4CFD-955B-8376F1272767}">
  <dimension ref="A1:H27"/>
  <sheetViews>
    <sheetView workbookViewId="0">
      <selection activeCell="C21" sqref="C21"/>
    </sheetView>
  </sheetViews>
  <sheetFormatPr defaultRowHeight="14.5" x14ac:dyDescent="0.35"/>
  <cols>
    <col min="1" max="4" width="38.54296875" customWidth="1"/>
    <col min="5" max="5" width="35.81640625" customWidth="1"/>
    <col min="6" max="6" width="13.54296875" style="115" customWidth="1"/>
    <col min="7" max="8" width="35.81640625" customWidth="1"/>
  </cols>
  <sheetData>
    <row r="1" spans="1:8" x14ac:dyDescent="0.35">
      <c r="E1" s="123" t="s">
        <v>196</v>
      </c>
    </row>
    <row r="2" spans="1:8" ht="15" thickBot="1" x14ac:dyDescent="0.4"/>
    <row r="3" spans="1:8" x14ac:dyDescent="0.35">
      <c r="A3" s="1" t="s">
        <v>186</v>
      </c>
      <c r="B3" s="1" t="s">
        <v>27</v>
      </c>
      <c r="C3" s="1" t="s">
        <v>22</v>
      </c>
      <c r="D3" s="1" t="s">
        <v>171</v>
      </c>
      <c r="E3" s="116" t="s">
        <v>27</v>
      </c>
      <c r="F3" s="117">
        <v>1</v>
      </c>
    </row>
    <row r="4" spans="1:8" x14ac:dyDescent="0.35">
      <c r="A4" s="1" t="s">
        <v>192</v>
      </c>
      <c r="B4" s="1" t="s">
        <v>5</v>
      </c>
      <c r="C4" s="1" t="s">
        <v>23</v>
      </c>
      <c r="D4" s="1" t="s">
        <v>191</v>
      </c>
      <c r="E4" s="118" t="s">
        <v>5</v>
      </c>
      <c r="F4" s="119">
        <v>1</v>
      </c>
    </row>
    <row r="5" spans="1:8" x14ac:dyDescent="0.35">
      <c r="A5" s="1" t="s">
        <v>37</v>
      </c>
      <c r="B5" s="1" t="s">
        <v>28</v>
      </c>
      <c r="C5" s="1" t="s">
        <v>24</v>
      </c>
      <c r="E5" s="118" t="s">
        <v>28</v>
      </c>
      <c r="F5" s="120">
        <v>2</v>
      </c>
      <c r="G5" s="3"/>
      <c r="H5" s="3"/>
    </row>
    <row r="6" spans="1:8" x14ac:dyDescent="0.35">
      <c r="A6" s="1" t="s">
        <v>187</v>
      </c>
      <c r="B6" s="1" t="s">
        <v>29</v>
      </c>
      <c r="C6" s="1" t="s">
        <v>25</v>
      </c>
      <c r="E6" s="118" t="s">
        <v>29</v>
      </c>
      <c r="F6" s="120">
        <v>2</v>
      </c>
      <c r="G6" s="3"/>
      <c r="H6" s="3"/>
    </row>
    <row r="7" spans="1:8" x14ac:dyDescent="0.35">
      <c r="A7" s="1"/>
      <c r="B7" s="1" t="s">
        <v>30</v>
      </c>
      <c r="C7" s="1" t="s">
        <v>172</v>
      </c>
      <c r="E7" s="118" t="s">
        <v>30</v>
      </c>
      <c r="F7" s="120">
        <v>1</v>
      </c>
      <c r="G7" s="3"/>
      <c r="H7" s="3"/>
    </row>
    <row r="8" spans="1:8" x14ac:dyDescent="0.35">
      <c r="A8" s="1"/>
      <c r="B8" s="1" t="s">
        <v>31</v>
      </c>
      <c r="C8" s="1" t="s">
        <v>10</v>
      </c>
      <c r="D8" s="1" t="s">
        <v>177</v>
      </c>
      <c r="E8" s="118" t="s">
        <v>31</v>
      </c>
      <c r="F8" s="120">
        <v>2</v>
      </c>
      <c r="G8" s="3"/>
      <c r="H8" s="3"/>
    </row>
    <row r="9" spans="1:8" x14ac:dyDescent="0.35">
      <c r="A9" s="1"/>
      <c r="B9" s="1" t="s">
        <v>32</v>
      </c>
      <c r="D9" s="1" t="s">
        <v>12</v>
      </c>
      <c r="E9" s="118" t="s">
        <v>32</v>
      </c>
      <c r="F9" s="120">
        <v>3</v>
      </c>
      <c r="G9" s="3"/>
      <c r="H9" s="3"/>
    </row>
    <row r="10" spans="1:8" x14ac:dyDescent="0.35">
      <c r="A10" s="1"/>
      <c r="B10" s="1" t="s">
        <v>33</v>
      </c>
      <c r="C10" s="1"/>
      <c r="D10" s="1"/>
      <c r="E10" s="118" t="s">
        <v>33</v>
      </c>
      <c r="F10" s="120">
        <v>2</v>
      </c>
      <c r="G10" s="3"/>
      <c r="H10" s="3"/>
    </row>
    <row r="11" spans="1:8" x14ac:dyDescent="0.35">
      <c r="A11" s="1"/>
      <c r="B11" s="1" t="s">
        <v>34</v>
      </c>
      <c r="C11" s="1"/>
      <c r="D11" s="1"/>
      <c r="E11" s="118" t="s">
        <v>34</v>
      </c>
      <c r="F11" s="120">
        <v>3</v>
      </c>
      <c r="G11" s="3"/>
      <c r="H11" s="3"/>
    </row>
    <row r="12" spans="1:8" x14ac:dyDescent="0.35">
      <c r="A12" s="1"/>
      <c r="B12" s="1" t="s">
        <v>35</v>
      </c>
      <c r="C12" s="1"/>
      <c r="D12" s="1"/>
      <c r="E12" s="118" t="s">
        <v>35</v>
      </c>
      <c r="F12" s="120">
        <v>4</v>
      </c>
      <c r="G12" s="3"/>
      <c r="H12" s="3"/>
    </row>
    <row r="13" spans="1:8" x14ac:dyDescent="0.35">
      <c r="A13" s="1"/>
      <c r="B13" s="1" t="s">
        <v>36</v>
      </c>
      <c r="C13" s="1" t="s">
        <v>23</v>
      </c>
      <c r="D13" s="1" t="s">
        <v>171</v>
      </c>
      <c r="E13" s="118" t="s">
        <v>36</v>
      </c>
      <c r="F13" s="120">
        <v>5</v>
      </c>
      <c r="G13" s="3"/>
      <c r="H13" s="3"/>
    </row>
    <row r="14" spans="1:8" x14ac:dyDescent="0.35">
      <c r="A14" s="1"/>
      <c r="B14" s="1"/>
      <c r="C14" s="1" t="s">
        <v>24</v>
      </c>
      <c r="D14" s="1" t="s">
        <v>190</v>
      </c>
      <c r="E14" s="118" t="s">
        <v>39</v>
      </c>
      <c r="F14" s="120">
        <v>6</v>
      </c>
      <c r="G14" s="3"/>
      <c r="H14" s="3"/>
    </row>
    <row r="15" spans="1:8" x14ac:dyDescent="0.35">
      <c r="A15" s="1"/>
      <c r="B15" s="1"/>
      <c r="C15" s="1" t="s">
        <v>25</v>
      </c>
      <c r="D15" s="1"/>
      <c r="E15" s="118" t="s">
        <v>40</v>
      </c>
      <c r="F15" s="120">
        <v>7</v>
      </c>
      <c r="G15" s="3"/>
      <c r="H15" s="3"/>
    </row>
    <row r="16" spans="1:8" x14ac:dyDescent="0.35">
      <c r="A16" s="1"/>
      <c r="B16" s="1"/>
      <c r="C16" s="1" t="s">
        <v>172</v>
      </c>
      <c r="D16" s="1"/>
      <c r="E16" s="118" t="s">
        <v>41</v>
      </c>
      <c r="F16" s="120">
        <v>8</v>
      </c>
      <c r="G16" s="3"/>
      <c r="H16" s="3"/>
    </row>
    <row r="17" spans="1:6" x14ac:dyDescent="0.35">
      <c r="C17" s="1" t="s">
        <v>10</v>
      </c>
      <c r="E17" s="118" t="s">
        <v>42</v>
      </c>
      <c r="F17" s="119">
        <v>9</v>
      </c>
    </row>
    <row r="18" spans="1:6" ht="15" thickBot="1" x14ac:dyDescent="0.4">
      <c r="D18" s="1" t="s">
        <v>193</v>
      </c>
      <c r="E18" s="121" t="s">
        <v>43</v>
      </c>
      <c r="F18" s="122">
        <v>10</v>
      </c>
    </row>
    <row r="19" spans="1:6" x14ac:dyDescent="0.35">
      <c r="D19" s="1" t="s">
        <v>189</v>
      </c>
    </row>
    <row r="23" spans="1:6" x14ac:dyDescent="0.35">
      <c r="A23" s="1"/>
      <c r="B23" s="1" t="s">
        <v>39</v>
      </c>
    </row>
    <row r="24" spans="1:6" x14ac:dyDescent="0.35">
      <c r="A24" s="1"/>
      <c r="B24" s="1" t="s">
        <v>40</v>
      </c>
    </row>
    <row r="25" spans="1:6" x14ac:dyDescent="0.35">
      <c r="A25" s="1"/>
      <c r="B25" s="1" t="s">
        <v>41</v>
      </c>
    </row>
    <row r="26" spans="1:6" x14ac:dyDescent="0.35">
      <c r="A26" s="1"/>
      <c r="B26" s="1" t="s">
        <v>42</v>
      </c>
    </row>
    <row r="27" spans="1:6" x14ac:dyDescent="0.35">
      <c r="A27" s="1"/>
      <c r="B27" s="1" t="s">
        <v>43</v>
      </c>
    </row>
  </sheetData>
  <sheetProtection algorithmName="SHA-256" hashValue="YTIrig1mHHrFwQlcy0T1xd5Hy9rox2ftcyzcrY2rhow=" saltValue="FfUZTZtkO01Fvl5B22hDRw==" spinCount="100000" sheet="1" selectLockedCells="1" selectUnlockedCell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ecurityClassification xmlns="4A9E6A42-440A-46D3-84C9-915530A25F9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PDMS Document" ma:contentTypeID="0x010100266966F133664895A6EE3632470D45F50049F72306A82FBD469B9780B414979F91" ma:contentTypeVersion="" ma:contentTypeDescription="PDMS Document Site Content Type" ma:contentTypeScope="" ma:versionID="fc1f4d756bcd3ca2bf615f9f755d68cc">
  <xsd:schema xmlns:xsd="http://www.w3.org/2001/XMLSchema" xmlns:xs="http://www.w3.org/2001/XMLSchema" xmlns:p="http://schemas.microsoft.com/office/2006/metadata/properties" xmlns:ns2="4A9E6A42-440A-46D3-84C9-915530A25F9C" targetNamespace="http://schemas.microsoft.com/office/2006/metadata/properties" ma:root="true" ma:fieldsID="f3b5329f275020576d075e26cd398804" ns2:_="">
    <xsd:import namespace="4A9E6A42-440A-46D3-84C9-915530A25F9C"/>
    <xsd:element name="properties">
      <xsd:complexType>
        <xsd:sequence>
          <xsd:element name="documentManagement">
            <xsd:complexType>
              <xsd:all>
                <xsd:element ref="ns2:SecurityClassifi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9E6A42-440A-46D3-84C9-915530A25F9C" elementFormDefault="qualified">
    <xsd:import namespace="http://schemas.microsoft.com/office/2006/documentManagement/types"/>
    <xsd:import namespace="http://schemas.microsoft.com/office/infopath/2007/PartnerControls"/>
    <xsd:element name="SecurityClassification" ma:index="8" nillable="true" ma:displayName="Security Classification" ma:hidden="true" ma:internalName="SecurityClassificat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8166185-B269-4A29-9A6D-906F8ECE3AC1}">
  <ds:schemaRefs>
    <ds:schemaRef ds:uri="4A9E6A42-440A-46D3-84C9-915530A25F9C"/>
    <ds:schemaRef ds:uri="http://schemas.microsoft.com/office/2006/documentManagement/types"/>
    <ds:schemaRef ds:uri="http://purl.org/dc/dcmitype/"/>
    <ds:schemaRef ds:uri="http://www.w3.org/XML/1998/namespace"/>
    <ds:schemaRef ds:uri="http://purl.org/dc/elements/1.1/"/>
    <ds:schemaRef ds:uri="http://purl.org/dc/terms/"/>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45183386-61D5-4BDD-B4FC-FC00CA1F396A}">
  <ds:schemaRefs>
    <ds:schemaRef ds:uri="http://schemas.microsoft.com/sharepoint/v3/contenttype/forms"/>
  </ds:schemaRefs>
</ds:datastoreItem>
</file>

<file path=customXml/itemProps3.xml><?xml version="1.0" encoding="utf-8"?>
<ds:datastoreItem xmlns:ds="http://schemas.openxmlformats.org/officeDocument/2006/customXml" ds:itemID="{D7CAA1ED-A8ED-4B6D-B368-54C0CDB641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9E6A42-440A-46D3-84C9-915530A25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24</vt:i4>
      </vt:variant>
    </vt:vector>
  </HeadingPairs>
  <TitlesOfParts>
    <vt:vector size="33" baseType="lpstr">
      <vt:lpstr>Calculator</vt:lpstr>
      <vt:lpstr>Calculator - Appendix H</vt:lpstr>
      <vt:lpstr>Benchmark Amounts</vt:lpstr>
      <vt:lpstr>Appendix H Amounts</vt:lpstr>
      <vt:lpstr>Location Factors - New Builds</vt:lpstr>
      <vt:lpstr>Location Factors - Other</vt:lpstr>
      <vt:lpstr>MRRC</vt:lpstr>
      <vt:lpstr>Version</vt:lpstr>
      <vt:lpstr>LISTS</vt:lpstr>
      <vt:lpstr>Benchmark_Existing_NS</vt:lpstr>
      <vt:lpstr>Benchmark_Existing_WS</vt:lpstr>
      <vt:lpstr>Benchmark_Legacy_NS</vt:lpstr>
      <vt:lpstr>Benchmark_Legacy_WS</vt:lpstr>
      <vt:lpstr>Benchmark_New_Build_NS_GC</vt:lpstr>
      <vt:lpstr>Benchmark_New_Build_NS_GN</vt:lpstr>
      <vt:lpstr>Benchmark_New_Build_WS_GC</vt:lpstr>
      <vt:lpstr>Benchmark_New_Build_WS_GN</vt:lpstr>
      <vt:lpstr>H_Benchmark_Existing_NS</vt:lpstr>
      <vt:lpstr>H_Benchmark_Existing_WS</vt:lpstr>
      <vt:lpstr>H_Benchmark_New_Build_NS_GC</vt:lpstr>
      <vt:lpstr>H_Benchmark_New_Build_NS_GN</vt:lpstr>
      <vt:lpstr>H_Benchmark_New_Build_WS_GC</vt:lpstr>
      <vt:lpstr>H_Benchmark_New_Build_WS_GN</vt:lpstr>
      <vt:lpstr>Location_Factors_New_Builds</vt:lpstr>
      <vt:lpstr>Location_Factors_Other</vt:lpstr>
      <vt:lpstr>MRRC_Member_of_a_Couple</vt:lpstr>
      <vt:lpstr>MRRC_Single</vt:lpstr>
      <vt:lpstr>'Appendix H Amounts'!Print_Titles</vt:lpstr>
      <vt:lpstr>'Benchmark Amounts'!Print_Titles</vt:lpstr>
      <vt:lpstr>'Location Factors - New Builds'!Print_Titles</vt:lpstr>
      <vt:lpstr>'Location Factors - Other'!Print_Titles</vt:lpstr>
      <vt:lpstr>'Calculator - Appendix H'!SDA_Amount</vt:lpstr>
      <vt:lpstr>SDA_Amount</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Rundle, Vincent</dc:creator>
  <cp:keywords/>
  <dc:description/>
  <cp:lastModifiedBy>Rundle, Vince</cp:lastModifiedBy>
  <cp:revision/>
  <cp:lastPrinted>2023-07-17T00:23:33Z</cp:lastPrinted>
  <dcterms:created xsi:type="dcterms:W3CDTF">2019-08-16T01:05:16Z</dcterms:created>
  <dcterms:modified xsi:type="dcterms:W3CDTF">2024-06-27T02:47:14Z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0x010100266966F133664895A6EE3632470D45F50049F72306A82FBD469B9780B414979F91</vt:lpwstr>
  </property>
  <property fmtid="{D5CDD505-2E9C-101B-9397-08002B2CF9AE}" pid="3" name="MediaServiceImageTags">
    <vt:lpwstr/>
  </property>
  <property fmtid="{D5CDD505-2E9C-101B-9397-08002B2CF9AE}" pid="4" name="MSIP_Label_2b83f8d7-e91f-4eee-a336-52a8061c0503_Enabled">
    <vt:lpwstr>true</vt:lpwstr>
  </property>
  <property fmtid="{D5CDD505-2E9C-101B-9397-08002B2CF9AE}" pid="5" name="MSIP_Label_2b83f8d7-e91f-4eee-a336-52a8061c0503_SetDate">
    <vt:lpwstr>2022-06-29T02:52:27Z</vt:lpwstr>
  </property>
  <property fmtid="{D5CDD505-2E9C-101B-9397-08002B2CF9AE}" pid="6" name="MSIP_Label_2b83f8d7-e91f-4eee-a336-52a8061c0503_Method">
    <vt:lpwstr>Privileged</vt:lpwstr>
  </property>
  <property fmtid="{D5CDD505-2E9C-101B-9397-08002B2CF9AE}" pid="7" name="MSIP_Label_2b83f8d7-e91f-4eee-a336-52a8061c0503_Name">
    <vt:lpwstr>OFFICIAL</vt:lpwstr>
  </property>
  <property fmtid="{D5CDD505-2E9C-101B-9397-08002B2CF9AE}" pid="8" name="MSIP_Label_2b83f8d7-e91f-4eee-a336-52a8061c0503_SiteId">
    <vt:lpwstr>cd778b65-752d-454a-87cf-b9990fe58993</vt:lpwstr>
  </property>
  <property fmtid="{D5CDD505-2E9C-101B-9397-08002B2CF9AE}" pid="9" name="MSIP_Label_2b83f8d7-e91f-4eee-a336-52a8061c0503_ActionId">
    <vt:lpwstr>79b722c8-bba1-40ba-8b46-85b3a5e9e3ea</vt:lpwstr>
  </property>
  <property fmtid="{D5CDD505-2E9C-101B-9397-08002B2CF9AE}" pid="10" name="MSIP_Label_2b83f8d7-e91f-4eee-a336-52a8061c0503_ContentBits">
    <vt:lpwstr>0</vt:lpwstr>
  </property>
</Properties>
</file>