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ndisgovau-my.sharepoint.com/personal/andrew_demayo_ndis_gov_au/Documents/Documents/To Zip - combined September docs/"/>
    </mc:Choice>
  </mc:AlternateContent>
  <xr:revisionPtr revIDLastSave="6" documentId="8_{1303C3A7-642A-449A-822B-334703EE687F}" xr6:coauthVersionLast="47" xr6:coauthVersionMax="47" xr10:uidLastSave="{B04747B6-EB79-4273-B4C1-73AED4366940}"/>
  <bookViews>
    <workbookView xWindow="-120" yWindow="-120" windowWidth="29040" windowHeight="15720" tabRatio="899" xr2:uid="{00000000-000D-0000-FFFF-FFFF00000000}"/>
  </bookViews>
  <sheets>
    <sheet name="Version" sheetId="4" r:id="rId1"/>
    <sheet name="Calculator" sheetId="8" r:id="rId2"/>
    <sheet name="Calculator - Appendix H" sheetId="18" r:id="rId3"/>
    <sheet name="Benchmark Amounts" sheetId="16" r:id="rId4"/>
    <sheet name="PASDA Index" sheetId="21" state="hidden" r:id="rId5"/>
    <sheet name="PASDA Tables" sheetId="20" state="hidden" r:id="rId6"/>
    <sheet name="Appendix H Amounts" sheetId="19" r:id="rId7"/>
    <sheet name="Location Factors - New Builds" sheetId="15" r:id="rId8"/>
    <sheet name="Location Factors - Other" sheetId="12" r:id="rId9"/>
    <sheet name="MRRC" sheetId="6" r:id="rId10"/>
    <sheet name="LISTS" sheetId="17" state="hidden" r:id="rId11"/>
  </sheets>
  <definedNames>
    <definedName name="_xlnm._FilterDatabase" localSheetId="6" hidden="1">'Appendix H Amounts'!$A$2:$B$2</definedName>
    <definedName name="_xlnm._FilterDatabase" localSheetId="3" hidden="1">'Benchmark Amounts'!$A$2:$B$2</definedName>
    <definedName name="_Ref137038910" localSheetId="5">'PASDA Index'!$B$14</definedName>
    <definedName name="_Toc194327428" localSheetId="5">'PASDA Tables'!#REF!</definedName>
    <definedName name="_Toc194327429" localSheetId="5">'PASDA Tables'!$C$117</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6">'Appendix H Amounts'!$1:$5</definedName>
    <definedName name="_xlnm.Print_Titles" localSheetId="3">'Benchmark Amounts'!$1:$5</definedName>
    <definedName name="_xlnm.Print_Titles" localSheetId="7">'Location Factors - New Builds'!$1:$5</definedName>
    <definedName name="_xlnm.Print_Titles" localSheetId="8">'Location Factors - Other'!$1:$5</definedName>
    <definedName name="SDA_Amount" localSheetId="2">'Calculator - Appendix H'!$H$31</definedName>
    <definedName name="SDA_Amount">Calculator!$H$27</definedName>
    <definedName name="table10">'PASDA Tables'!$C$88</definedName>
    <definedName name="Table11">'PASDA Tables'!$C$119</definedName>
    <definedName name="Table12">'PASDA Tables'!$C$147</definedName>
    <definedName name="Table13">'PASDA Tables'!$C$177</definedName>
    <definedName name="Table14">'PASDA Tables'!$C$206</definedName>
    <definedName name="Table15">'PASDA Tables'!$C$237</definedName>
    <definedName name="Table16">'PASDA Tables'!$C$247</definedName>
    <definedName name="Table19">'PASDA Tables'!$C$259</definedName>
    <definedName name="Table20">'PASDA Tables'!$C$283</definedName>
    <definedName name="Table21">'PASDA Tables'!$C$319</definedName>
    <definedName name="Table22">'PASDA Tables'!$C$355</definedName>
    <definedName name="Table23">'PASDA Tables'!$C$391</definedName>
    <definedName name="Table24">'PASDA Tables'!$C$427</definedName>
    <definedName name="Table25">'PASDA Tables'!$C$463</definedName>
    <definedName name="Table26">'PASDA Tables'!$C$499</definedName>
    <definedName name="Table27">'PASDA Tables'!$C$535</definedName>
    <definedName name="Table7">'PASDA Tables'!$C$4</definedName>
    <definedName name="Table8">'PASDA Tables'!$C$32</definedName>
    <definedName name="Table9">'PASDA Tables'!$C$60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87" i="20" l="1"/>
  <c r="F287" i="20"/>
  <c r="G223" i="20"/>
  <c r="H223" i="20"/>
  <c r="G224" i="20"/>
  <c r="H224" i="20"/>
  <c r="G225" i="20"/>
  <c r="H225" i="20"/>
  <c r="H226" i="20"/>
  <c r="H222" i="20"/>
  <c r="G222" i="20"/>
  <c r="G211" i="20"/>
  <c r="H211" i="20"/>
  <c r="G212" i="20"/>
  <c r="H212" i="20"/>
  <c r="G213" i="20"/>
  <c r="H213" i="20"/>
  <c r="H214" i="20"/>
  <c r="H210" i="20"/>
  <c r="G210" i="20"/>
  <c r="G195" i="20"/>
  <c r="H195" i="20"/>
  <c r="G196" i="20"/>
  <c r="H196" i="20"/>
  <c r="G197" i="20"/>
  <c r="H197" i="20"/>
  <c r="H198" i="20"/>
  <c r="H194" i="20"/>
  <c r="G194" i="20"/>
  <c r="G183" i="20"/>
  <c r="H183" i="20"/>
  <c r="G184" i="20"/>
  <c r="H184" i="20"/>
  <c r="G185" i="20"/>
  <c r="H185" i="20"/>
  <c r="H186" i="20"/>
  <c r="H182" i="20"/>
  <c r="G182" i="20"/>
  <c r="F105" i="20"/>
  <c r="G105" i="20"/>
  <c r="F106" i="20"/>
  <c r="G106" i="20"/>
  <c r="F107" i="20"/>
  <c r="G107" i="20"/>
  <c r="G108" i="20"/>
  <c r="G104" i="20"/>
  <c r="F104" i="20"/>
  <c r="F93" i="20"/>
  <c r="G93" i="20"/>
  <c r="F94" i="20"/>
  <c r="G94" i="20"/>
  <c r="F95" i="20"/>
  <c r="G95" i="20"/>
  <c r="G96" i="20"/>
  <c r="G92" i="20"/>
  <c r="F92" i="20"/>
  <c r="F77" i="20"/>
  <c r="G77" i="20"/>
  <c r="F78" i="20"/>
  <c r="G78" i="20"/>
  <c r="F79" i="20"/>
  <c r="G79" i="20"/>
  <c r="G80" i="20"/>
  <c r="G76" i="20"/>
  <c r="F76" i="20"/>
  <c r="F65" i="20"/>
  <c r="G65" i="20"/>
  <c r="F66" i="20"/>
  <c r="G66" i="20"/>
  <c r="F67" i="20"/>
  <c r="G67" i="20"/>
  <c r="G68" i="20"/>
  <c r="G64" i="20"/>
  <c r="F64" i="20"/>
  <c r="F49" i="20"/>
  <c r="G49" i="20"/>
  <c r="F50" i="20"/>
  <c r="G50" i="20"/>
  <c r="F51" i="20"/>
  <c r="G51" i="20"/>
  <c r="G52" i="20"/>
  <c r="G48" i="20"/>
  <c r="F48" i="20"/>
  <c r="F37" i="20"/>
  <c r="G37" i="20"/>
  <c r="F38" i="20"/>
  <c r="G38" i="20"/>
  <c r="F39" i="20"/>
  <c r="G39" i="20"/>
  <c r="G40" i="20"/>
  <c r="G36" i="20"/>
  <c r="F36" i="20"/>
  <c r="F9" i="20"/>
  <c r="G9" i="20"/>
  <c r="F10" i="20"/>
  <c r="G10" i="20"/>
  <c r="F11" i="20"/>
  <c r="G11" i="20"/>
  <c r="G12" i="20"/>
  <c r="G8" i="20"/>
  <c r="F8" i="20"/>
  <c r="F21" i="20"/>
  <c r="G21" i="20"/>
  <c r="F22" i="20"/>
  <c r="G22" i="20"/>
  <c r="F23" i="20"/>
  <c r="G23" i="20"/>
  <c r="G24" i="20"/>
  <c r="G20" i="20"/>
  <c r="F20" i="20"/>
  <c r="D5" i="16"/>
  <c r="E5" i="16"/>
  <c r="F5" i="16"/>
  <c r="G5" i="16"/>
  <c r="H5" i="16"/>
  <c r="I5" i="16"/>
  <c r="J5" i="16"/>
  <c r="K5" i="16"/>
  <c r="L5" i="16"/>
  <c r="M5" i="16"/>
  <c r="N5" i="16"/>
  <c r="O5" i="16"/>
  <c r="P5" i="16"/>
  <c r="Q5" i="16"/>
  <c r="D20" i="20"/>
  <c r="E8" i="20"/>
  <c r="I241" i="20"/>
  <c r="D210" i="20"/>
  <c r="E194" i="20"/>
  <c r="D36" i="20"/>
  <c r="D37" i="20"/>
  <c r="D38" i="20"/>
  <c r="D39" i="20"/>
  <c r="D40" i="20"/>
  <c r="D41" i="20"/>
  <c r="D42" i="20"/>
  <c r="D43" i="20"/>
  <c r="D44" i="20"/>
  <c r="D45" i="20"/>
  <c r="D46" i="20"/>
  <c r="E20" i="20"/>
  <c r="E21" i="20"/>
  <c r="E22" i="20"/>
  <c r="E23" i="20"/>
  <c r="E24" i="20"/>
  <c r="E25" i="20"/>
  <c r="E26" i="20"/>
  <c r="E27" i="20"/>
  <c r="E28" i="20"/>
  <c r="E29" i="20"/>
  <c r="E30" i="20"/>
  <c r="E14" i="20"/>
  <c r="D14" i="20"/>
  <c r="F13" i="20"/>
  <c r="D13" i="20"/>
  <c r="F12" i="20"/>
  <c r="D10" i="20"/>
  <c r="D8" i="20"/>
  <c r="H287" i="20"/>
  <c r="E287" i="20"/>
  <c r="D255" i="20"/>
  <c r="D253" i="20"/>
  <c r="D252" i="20"/>
  <c r="D245" i="20"/>
  <c r="D243" i="20"/>
  <c r="D242" i="20"/>
  <c r="D220" i="20"/>
  <c r="D217" i="20"/>
  <c r="D216" i="20"/>
  <c r="D215" i="20"/>
  <c r="D213" i="20"/>
  <c r="D212" i="20"/>
  <c r="D191" i="20"/>
  <c r="D190" i="20"/>
  <c r="D189" i="20"/>
  <c r="D188" i="20"/>
  <c r="D187" i="20"/>
  <c r="D186" i="20"/>
  <c r="D183" i="20"/>
  <c r="F218" i="20"/>
  <c r="L255" i="20"/>
  <c r="K255" i="20"/>
  <c r="J255" i="20"/>
  <c r="I255" i="20"/>
  <c r="H255" i="20"/>
  <c r="G255" i="20"/>
  <c r="L254" i="20"/>
  <c r="K254" i="20"/>
  <c r="J254" i="20"/>
  <c r="I254" i="20"/>
  <c r="H254" i="20"/>
  <c r="G254" i="20"/>
  <c r="L253" i="20"/>
  <c r="K253" i="20"/>
  <c r="J253" i="20"/>
  <c r="I253" i="20"/>
  <c r="H253" i="20"/>
  <c r="G253" i="20"/>
  <c r="F253" i="20"/>
  <c r="L252" i="20"/>
  <c r="K252" i="20"/>
  <c r="J252" i="20"/>
  <c r="I252" i="20"/>
  <c r="H252" i="20"/>
  <c r="G252" i="20"/>
  <c r="L251" i="20"/>
  <c r="K251" i="20"/>
  <c r="J251" i="20"/>
  <c r="I251" i="20"/>
  <c r="H251" i="20"/>
  <c r="G251" i="20"/>
  <c r="F251" i="20"/>
  <c r="E251" i="20"/>
  <c r="L245" i="20"/>
  <c r="K245" i="20"/>
  <c r="J245" i="20"/>
  <c r="I245" i="20"/>
  <c r="H245" i="20"/>
  <c r="G245" i="20"/>
  <c r="L244" i="20"/>
  <c r="K244" i="20"/>
  <c r="J244" i="20"/>
  <c r="I244" i="20"/>
  <c r="H244" i="20"/>
  <c r="G244" i="20"/>
  <c r="F244" i="20"/>
  <c r="L243" i="20"/>
  <c r="K243" i="20"/>
  <c r="J243" i="20"/>
  <c r="I243" i="20"/>
  <c r="H243" i="20"/>
  <c r="G243" i="20"/>
  <c r="L242" i="20"/>
  <c r="K242" i="20"/>
  <c r="J242" i="20"/>
  <c r="I242" i="20"/>
  <c r="H242" i="20"/>
  <c r="G242" i="20"/>
  <c r="L241" i="20"/>
  <c r="K241" i="20"/>
  <c r="J241" i="20"/>
  <c r="H241" i="20"/>
  <c r="F241" i="20"/>
  <c r="I232" i="20"/>
  <c r="I220" i="20"/>
  <c r="H232" i="20"/>
  <c r="H220" i="20"/>
  <c r="G232" i="20"/>
  <c r="G220" i="20"/>
  <c r="E232" i="20"/>
  <c r="E220" i="20"/>
  <c r="I231" i="20"/>
  <c r="I219" i="20"/>
  <c r="H231" i="20"/>
  <c r="H219" i="20"/>
  <c r="F231" i="20"/>
  <c r="F219" i="20"/>
  <c r="E231" i="20"/>
  <c r="E219" i="20"/>
  <c r="I230" i="20"/>
  <c r="I218" i="20"/>
  <c r="G230" i="20"/>
  <c r="G218" i="20"/>
  <c r="F230" i="20"/>
  <c r="E230" i="20"/>
  <c r="E218" i="20"/>
  <c r="H229" i="20"/>
  <c r="H217" i="20"/>
  <c r="G229" i="20"/>
  <c r="G217" i="20"/>
  <c r="F229" i="20"/>
  <c r="F217" i="20"/>
  <c r="I228" i="20"/>
  <c r="I216" i="20"/>
  <c r="H228" i="20"/>
  <c r="H216" i="20"/>
  <c r="G228" i="20"/>
  <c r="G216" i="20"/>
  <c r="E228" i="20"/>
  <c r="E216" i="20"/>
  <c r="I227" i="20"/>
  <c r="I215" i="20"/>
  <c r="H227" i="20"/>
  <c r="H215" i="20"/>
  <c r="F227" i="20"/>
  <c r="F215" i="20"/>
  <c r="E227" i="20"/>
  <c r="E215" i="20"/>
  <c r="I226" i="20"/>
  <c r="I214" i="20"/>
  <c r="F226" i="20"/>
  <c r="F214" i="20"/>
  <c r="E226" i="20"/>
  <c r="E214" i="20"/>
  <c r="I225" i="20"/>
  <c r="I213" i="20"/>
  <c r="E225" i="20"/>
  <c r="E213" i="20"/>
  <c r="I224" i="20"/>
  <c r="I212" i="20"/>
  <c r="F224" i="20"/>
  <c r="F212" i="20"/>
  <c r="I223" i="20"/>
  <c r="I211" i="20"/>
  <c r="F223" i="20"/>
  <c r="F211" i="20"/>
  <c r="E223" i="20"/>
  <c r="E211" i="20"/>
  <c r="F222" i="20"/>
  <c r="F210" i="20"/>
  <c r="E210" i="20"/>
  <c r="I204" i="20"/>
  <c r="I192" i="20"/>
  <c r="G204" i="20"/>
  <c r="G192" i="20"/>
  <c r="F204" i="20"/>
  <c r="F192" i="20"/>
  <c r="E204" i="20"/>
  <c r="E192" i="20"/>
  <c r="I203" i="20"/>
  <c r="H203" i="20"/>
  <c r="H191" i="20"/>
  <c r="G203" i="20"/>
  <c r="G191" i="20"/>
  <c r="F203" i="20"/>
  <c r="F191" i="20"/>
  <c r="I202" i="20"/>
  <c r="I190" i="20"/>
  <c r="H202" i="20"/>
  <c r="H190" i="20"/>
  <c r="G202" i="20"/>
  <c r="G190" i="20"/>
  <c r="E202" i="20"/>
  <c r="E190" i="20"/>
  <c r="I201" i="20"/>
  <c r="I189" i="20"/>
  <c r="H201" i="20"/>
  <c r="H189" i="20"/>
  <c r="F201" i="20"/>
  <c r="F189" i="20"/>
  <c r="E201" i="20"/>
  <c r="E189" i="20"/>
  <c r="I200" i="20"/>
  <c r="I188" i="20"/>
  <c r="G200" i="20"/>
  <c r="G188" i="20"/>
  <c r="F200" i="20"/>
  <c r="F188" i="20"/>
  <c r="E200" i="20"/>
  <c r="E188" i="20"/>
  <c r="I199" i="20"/>
  <c r="H199" i="20"/>
  <c r="H187" i="20"/>
  <c r="G199" i="20"/>
  <c r="G187" i="20"/>
  <c r="F199" i="20"/>
  <c r="F187" i="20"/>
  <c r="I198" i="20"/>
  <c r="I186" i="20"/>
  <c r="G198" i="20"/>
  <c r="G186" i="20"/>
  <c r="F198" i="20"/>
  <c r="F186" i="20"/>
  <c r="I197" i="20"/>
  <c r="I185" i="20"/>
  <c r="F197" i="20"/>
  <c r="F185" i="20"/>
  <c r="E197" i="20"/>
  <c r="E185" i="20"/>
  <c r="F196" i="20"/>
  <c r="F184" i="20"/>
  <c r="E196" i="20"/>
  <c r="E184" i="20"/>
  <c r="I195" i="20"/>
  <c r="I183" i="20"/>
  <c r="E195" i="20"/>
  <c r="E183" i="20"/>
  <c r="I194" i="20"/>
  <c r="I182" i="20"/>
  <c r="F194" i="20"/>
  <c r="F182" i="20"/>
  <c r="E182" i="20"/>
  <c r="H114" i="20"/>
  <c r="H102" i="20"/>
  <c r="G114" i="20"/>
  <c r="G102" i="20"/>
  <c r="F114" i="20"/>
  <c r="F102" i="20"/>
  <c r="E114" i="20"/>
  <c r="D114" i="20"/>
  <c r="D102" i="20"/>
  <c r="H113" i="20"/>
  <c r="H101" i="20"/>
  <c r="G113" i="20"/>
  <c r="G101" i="20"/>
  <c r="E113" i="20"/>
  <c r="E101" i="20"/>
  <c r="D113" i="20"/>
  <c r="D101" i="20"/>
  <c r="H112" i="20"/>
  <c r="H100" i="20"/>
  <c r="F112" i="20"/>
  <c r="F100" i="20"/>
  <c r="E112" i="20"/>
  <c r="E100" i="20"/>
  <c r="D112" i="20"/>
  <c r="D100" i="20"/>
  <c r="G111" i="20"/>
  <c r="G99" i="20"/>
  <c r="F111" i="20"/>
  <c r="F99" i="20"/>
  <c r="E111" i="20"/>
  <c r="E99" i="20"/>
  <c r="D99" i="20"/>
  <c r="H110" i="20"/>
  <c r="H98" i="20"/>
  <c r="G110" i="20"/>
  <c r="G98" i="20"/>
  <c r="F110" i="20"/>
  <c r="F98" i="20"/>
  <c r="E110" i="20"/>
  <c r="D110" i="20"/>
  <c r="D98" i="20"/>
  <c r="H109" i="20"/>
  <c r="H97" i="20"/>
  <c r="G109" i="20"/>
  <c r="G97" i="20"/>
  <c r="E109" i="20"/>
  <c r="E97" i="20"/>
  <c r="D109" i="20"/>
  <c r="D97" i="20"/>
  <c r="H108" i="20"/>
  <c r="H96" i="20"/>
  <c r="F108" i="20"/>
  <c r="E108" i="20"/>
  <c r="E96" i="20"/>
  <c r="D108" i="20"/>
  <c r="D96" i="20"/>
  <c r="H107" i="20"/>
  <c r="H95" i="20"/>
  <c r="D107" i="20"/>
  <c r="D95" i="20"/>
  <c r="H106" i="20"/>
  <c r="H94" i="20"/>
  <c r="E106" i="20"/>
  <c r="E94" i="20"/>
  <c r="H105" i="20"/>
  <c r="H93" i="20"/>
  <c r="E105" i="20"/>
  <c r="E93" i="20"/>
  <c r="D105" i="20"/>
  <c r="D93" i="20"/>
  <c r="E104" i="20"/>
  <c r="E92" i="20"/>
  <c r="D104" i="20"/>
  <c r="D92" i="20"/>
  <c r="H86" i="20"/>
  <c r="H74" i="20"/>
  <c r="F86" i="20"/>
  <c r="F74" i="20"/>
  <c r="E86" i="20"/>
  <c r="E74" i="20"/>
  <c r="D86" i="20"/>
  <c r="D74" i="20"/>
  <c r="G85" i="20"/>
  <c r="G73" i="20"/>
  <c r="F85" i="20"/>
  <c r="F73" i="20"/>
  <c r="E85" i="20"/>
  <c r="E73" i="20"/>
  <c r="D85" i="20"/>
  <c r="D73" i="20"/>
  <c r="H84" i="20"/>
  <c r="H72" i="20"/>
  <c r="G84" i="20"/>
  <c r="G72" i="20"/>
  <c r="F84" i="20"/>
  <c r="F72" i="20"/>
  <c r="D84" i="20"/>
  <c r="D72" i="20"/>
  <c r="H83" i="20"/>
  <c r="H71" i="20"/>
  <c r="G83" i="20"/>
  <c r="G71" i="20"/>
  <c r="E83" i="20"/>
  <c r="E71" i="20"/>
  <c r="D83" i="20"/>
  <c r="D71" i="20"/>
  <c r="H82" i="20"/>
  <c r="H70" i="20"/>
  <c r="F82" i="20"/>
  <c r="F70" i="20"/>
  <c r="E82" i="20"/>
  <c r="E70" i="20"/>
  <c r="D82" i="20"/>
  <c r="D70" i="20"/>
  <c r="G81" i="20"/>
  <c r="G69" i="20"/>
  <c r="F81" i="20"/>
  <c r="F69" i="20"/>
  <c r="E81" i="20"/>
  <c r="E69" i="20"/>
  <c r="D81" i="20"/>
  <c r="H80" i="20"/>
  <c r="H68" i="20"/>
  <c r="F80" i="20"/>
  <c r="F68" i="20"/>
  <c r="E80" i="20"/>
  <c r="E68" i="20"/>
  <c r="H79" i="20"/>
  <c r="H67" i="20"/>
  <c r="E79" i="20"/>
  <c r="E67" i="20"/>
  <c r="D79" i="20"/>
  <c r="D67" i="20"/>
  <c r="E78" i="20"/>
  <c r="E66" i="20"/>
  <c r="D78" i="20"/>
  <c r="D66" i="20"/>
  <c r="H77" i="20"/>
  <c r="H65" i="20"/>
  <c r="D77" i="20"/>
  <c r="D65" i="20"/>
  <c r="H76" i="20"/>
  <c r="H64" i="20"/>
  <c r="E76" i="20"/>
  <c r="E64" i="20"/>
  <c r="H58" i="20"/>
  <c r="H46" i="20"/>
  <c r="G58" i="20"/>
  <c r="G46" i="20"/>
  <c r="F58" i="20"/>
  <c r="F46" i="20"/>
  <c r="D58" i="20"/>
  <c r="H57" i="20"/>
  <c r="H45" i="20"/>
  <c r="G57" i="20"/>
  <c r="G45" i="20"/>
  <c r="E57" i="20"/>
  <c r="E45" i="20"/>
  <c r="D57" i="20"/>
  <c r="H56" i="20"/>
  <c r="H44" i="20"/>
  <c r="F56" i="20"/>
  <c r="F44" i="20"/>
  <c r="E56" i="20"/>
  <c r="E44" i="20"/>
  <c r="D56" i="20"/>
  <c r="G55" i="20"/>
  <c r="G43" i="20"/>
  <c r="F55" i="20"/>
  <c r="F43" i="20"/>
  <c r="E55" i="20"/>
  <c r="E43" i="20"/>
  <c r="H54" i="20"/>
  <c r="H42" i="20"/>
  <c r="G54" i="20"/>
  <c r="G42" i="20"/>
  <c r="F54" i="20"/>
  <c r="F42" i="20"/>
  <c r="E54" i="20"/>
  <c r="E42" i="20"/>
  <c r="D54" i="20"/>
  <c r="H53" i="20"/>
  <c r="H41" i="20"/>
  <c r="G53" i="20"/>
  <c r="G41" i="20"/>
  <c r="F53" i="20"/>
  <c r="F41" i="20"/>
  <c r="E53" i="20"/>
  <c r="E41" i="20"/>
  <c r="D53" i="20"/>
  <c r="H52" i="20"/>
  <c r="H40" i="20"/>
  <c r="E52" i="20"/>
  <c r="E40" i="20"/>
  <c r="D52" i="20"/>
  <c r="H51" i="20"/>
  <c r="H39" i="20"/>
  <c r="E51" i="20"/>
  <c r="E39" i="20"/>
  <c r="D51" i="20"/>
  <c r="H50" i="20"/>
  <c r="H38" i="20"/>
  <c r="E50" i="20"/>
  <c r="E38" i="20"/>
  <c r="H49" i="20"/>
  <c r="H37" i="20"/>
  <c r="E49" i="20"/>
  <c r="E37" i="20"/>
  <c r="D49" i="20"/>
  <c r="H48" i="20"/>
  <c r="H36" i="20"/>
  <c r="E48" i="20"/>
  <c r="E36" i="20"/>
  <c r="D48" i="20"/>
  <c r="H30" i="20"/>
  <c r="H18" i="20"/>
  <c r="F30" i="20"/>
  <c r="F18" i="20"/>
  <c r="E18" i="20"/>
  <c r="D30" i="20"/>
  <c r="D18" i="20"/>
  <c r="G29" i="20"/>
  <c r="G17" i="20"/>
  <c r="F29" i="20"/>
  <c r="F17" i="20"/>
  <c r="E17" i="20"/>
  <c r="H28" i="20"/>
  <c r="H16" i="20"/>
  <c r="G28" i="20"/>
  <c r="G16" i="20"/>
  <c r="F28" i="20"/>
  <c r="F16" i="20"/>
  <c r="D28" i="20"/>
  <c r="D16" i="20"/>
  <c r="H27" i="20"/>
  <c r="H15" i="20"/>
  <c r="G27" i="20"/>
  <c r="G15" i="20"/>
  <c r="F27" i="20"/>
  <c r="E15" i="20"/>
  <c r="D27" i="20"/>
  <c r="D15" i="20"/>
  <c r="H26" i="20"/>
  <c r="H14" i="20"/>
  <c r="F26" i="20"/>
  <c r="F14" i="20"/>
  <c r="D26" i="20"/>
  <c r="G25" i="20"/>
  <c r="G13" i="20"/>
  <c r="F25" i="20"/>
  <c r="E13" i="20"/>
  <c r="H24" i="20"/>
  <c r="H12" i="20"/>
  <c r="F24" i="20"/>
  <c r="E12" i="20"/>
  <c r="D24" i="20"/>
  <c r="H23" i="20"/>
  <c r="H11" i="20"/>
  <c r="E11" i="20"/>
  <c r="D23" i="20"/>
  <c r="D11" i="20"/>
  <c r="E10" i="20"/>
  <c r="D22" i="20"/>
  <c r="H21" i="20"/>
  <c r="H9" i="20"/>
  <c r="D21" i="20"/>
  <c r="D9" i="20"/>
  <c r="H20" i="20"/>
  <c r="H8" i="20"/>
  <c r="D251" i="20"/>
  <c r="E252" i="20"/>
  <c r="E253" i="20"/>
  <c r="E254" i="20"/>
  <c r="E255" i="20"/>
  <c r="F252" i="20"/>
  <c r="F254" i="20"/>
  <c r="F255" i="20"/>
  <c r="D254" i="20"/>
  <c r="E245" i="20"/>
  <c r="F242" i="20"/>
  <c r="F243" i="20"/>
  <c r="F245" i="20"/>
  <c r="E241" i="20"/>
  <c r="D241" i="20"/>
  <c r="G241" i="20"/>
  <c r="E244" i="20"/>
  <c r="E242" i="20"/>
  <c r="E243" i="20"/>
  <c r="D244" i="20"/>
  <c r="D218" i="20"/>
  <c r="D211" i="20"/>
  <c r="D219" i="20"/>
  <c r="H218" i="20"/>
  <c r="G219" i="20"/>
  <c r="F220" i="20"/>
  <c r="E222" i="20"/>
  <c r="I210" i="20"/>
  <c r="F213" i="20"/>
  <c r="G215" i="20"/>
  <c r="E217" i="20"/>
  <c r="I217" i="20"/>
  <c r="H230" i="20"/>
  <c r="F232" i="20"/>
  <c r="I222" i="20"/>
  <c r="E224" i="20"/>
  <c r="F225" i="20"/>
  <c r="G226" i="20"/>
  <c r="G227" i="20"/>
  <c r="F228" i="20"/>
  <c r="E229" i="20"/>
  <c r="I229" i="20"/>
  <c r="D214" i="20"/>
  <c r="E212" i="20"/>
  <c r="G214" i="20"/>
  <c r="G231" i="20"/>
  <c r="F216" i="20"/>
  <c r="D184" i="20"/>
  <c r="D192" i="20"/>
  <c r="D185" i="20"/>
  <c r="F183" i="20"/>
  <c r="I184" i="20"/>
  <c r="E186" i="20"/>
  <c r="E187" i="20"/>
  <c r="I187" i="20"/>
  <c r="H188" i="20"/>
  <c r="G189" i="20"/>
  <c r="F190" i="20"/>
  <c r="E191" i="20"/>
  <c r="I191" i="20"/>
  <c r="H192" i="20"/>
  <c r="F195" i="20"/>
  <c r="I196" i="20"/>
  <c r="E198" i="20"/>
  <c r="E199" i="20"/>
  <c r="H200" i="20"/>
  <c r="G201" i="20"/>
  <c r="F202" i="20"/>
  <c r="E203" i="20"/>
  <c r="H204" i="20"/>
  <c r="D182" i="20"/>
  <c r="H92" i="20"/>
  <c r="D94" i="20"/>
  <c r="E95" i="20"/>
  <c r="F96" i="20"/>
  <c r="F97" i="20"/>
  <c r="E98" i="20"/>
  <c r="H99" i="20"/>
  <c r="G100" i="20"/>
  <c r="F101" i="20"/>
  <c r="E102" i="20"/>
  <c r="H104" i="20"/>
  <c r="D106" i="20"/>
  <c r="E107" i="20"/>
  <c r="F109" i="20"/>
  <c r="D111" i="20"/>
  <c r="H111" i="20"/>
  <c r="G112" i="20"/>
  <c r="F113" i="20"/>
  <c r="D64" i="20"/>
  <c r="E65" i="20"/>
  <c r="H66" i="20"/>
  <c r="D68" i="20"/>
  <c r="D69" i="20"/>
  <c r="H69" i="20"/>
  <c r="G70" i="20"/>
  <c r="F71" i="20"/>
  <c r="E72" i="20"/>
  <c r="H73" i="20"/>
  <c r="G74" i="20"/>
  <c r="D76" i="20"/>
  <c r="E77" i="20"/>
  <c r="H78" i="20"/>
  <c r="D80" i="20"/>
  <c r="H81" i="20"/>
  <c r="G82" i="20"/>
  <c r="F83" i="20"/>
  <c r="E84" i="20"/>
  <c r="H85" i="20"/>
  <c r="G86" i="20"/>
  <c r="G56" i="20"/>
  <c r="H55" i="20"/>
  <c r="F40" i="20"/>
  <c r="F52" i="20"/>
  <c r="D55" i="20"/>
  <c r="D50" i="20"/>
  <c r="E46" i="20"/>
  <c r="H43" i="20"/>
  <c r="F45" i="20"/>
  <c r="E58" i="20"/>
  <c r="G44" i="20"/>
  <c r="F57" i="20"/>
  <c r="D25" i="20"/>
  <c r="D12" i="20"/>
  <c r="D29" i="20"/>
  <c r="E16" i="20"/>
  <c r="H22" i="20"/>
  <c r="E9" i="20"/>
  <c r="F15" i="20"/>
  <c r="H13" i="20"/>
  <c r="H29" i="20"/>
  <c r="G26" i="20"/>
  <c r="G14" i="20"/>
  <c r="H25" i="20"/>
  <c r="G18" i="20"/>
  <c r="D17" i="20"/>
  <c r="H10" i="20"/>
  <c r="H17" i="20"/>
  <c r="G30" i="20"/>
  <c r="D287" i="20"/>
  <c r="E43" i="6"/>
  <c r="D8" i="6"/>
  <c r="E6" i="6"/>
  <c r="E15" i="6"/>
  <c r="E16" i="6"/>
  <c r="E7" i="6"/>
  <c r="D17" i="6"/>
  <c r="D16" i="6"/>
  <c r="D15" i="6"/>
  <c r="D7" i="6"/>
  <c r="F7" i="6"/>
  <c r="D6" i="6"/>
  <c r="L23" i="8"/>
  <c r="L27" i="18"/>
  <c r="L10" i="18"/>
  <c r="L9" i="18"/>
  <c r="H10" i="18"/>
  <c r="L13" i="8"/>
  <c r="H30" i="18"/>
  <c r="L23" i="18"/>
  <c r="H22" i="18"/>
  <c r="L21" i="18"/>
  <c r="L19" i="18"/>
  <c r="H18" i="18"/>
  <c r="L17" i="18"/>
  <c r="H11" i="18"/>
  <c r="L7" i="18"/>
  <c r="H13" i="18"/>
  <c r="L15" i="18"/>
  <c r="H25" i="18" a="1"/>
  <c r="H25" i="18"/>
  <c r="L11" i="18"/>
  <c r="H8" i="18"/>
  <c r="H29" i="18" a="1"/>
  <c r="H29" i="18"/>
  <c r="H32" i="18" a="1"/>
  <c r="H32" i="18"/>
  <c r="H24" i="18"/>
  <c r="H31" i="18"/>
  <c r="F35" i="18"/>
  <c r="F37" i="18"/>
  <c r="H11" i="8"/>
  <c r="H14" i="8"/>
  <c r="L19" i="8"/>
  <c r="L7" i="8"/>
  <c r="H20" i="8"/>
  <c r="L9" i="8"/>
  <c r="H25" i="8"/>
  <c r="H26" i="8"/>
  <c r="L17" i="8"/>
  <c r="H21" i="8" a="1"/>
  <c r="H21" i="8"/>
  <c r="L15" i="8"/>
  <c r="L11" i="8"/>
  <c r="H12" i="8"/>
  <c r="F31" i="6"/>
  <c r="F33" i="6"/>
  <c r="F32" i="6"/>
  <c r="D34" i="6"/>
  <c r="D36" i="6"/>
  <c r="G15" i="6"/>
  <c r="G16" i="6"/>
  <c r="E18" i="6"/>
  <c r="G18" i="6"/>
  <c r="D18" i="6"/>
  <c r="F18" i="6"/>
  <c r="F16" i="6"/>
  <c r="F15" i="6"/>
  <c r="G6" i="6"/>
  <c r="G7" i="6"/>
  <c r="E9" i="6"/>
  <c r="G9" i="6"/>
  <c r="D9" i="6"/>
  <c r="F9" i="6"/>
  <c r="F8" i="6"/>
  <c r="F6" i="6"/>
  <c r="F10" i="6"/>
  <c r="F11" i="6"/>
  <c r="G33" i="8"/>
  <c r="G31" i="8"/>
  <c r="G37" i="18"/>
  <c r="H37" i="18"/>
  <c r="I37" i="18"/>
  <c r="G36" i="18"/>
  <c r="G35" i="18"/>
  <c r="H35" i="18"/>
  <c r="I35" i="18"/>
  <c r="G32" i="8"/>
  <c r="F39" i="18"/>
  <c r="F38" i="18"/>
  <c r="F36" i="18"/>
  <c r="H18" i="8"/>
  <c r="H36" i="18"/>
  <c r="I36" i="18"/>
  <c r="E34" i="6"/>
  <c r="E36" i="6"/>
  <c r="F34" i="6"/>
  <c r="D45" i="6"/>
  <c r="F17" i="6"/>
  <c r="F19" i="6"/>
  <c r="F20" i="6"/>
  <c r="F36" i="6"/>
  <c r="H27" i="8"/>
  <c r="F34" i="8"/>
  <c r="F33" i="8"/>
  <c r="H33" i="8"/>
  <c r="I33" i="8"/>
  <c r="F35" i="8"/>
  <c r="F31" i="8"/>
  <c r="H31" i="8"/>
  <c r="I31" i="8"/>
  <c r="F32" i="8"/>
  <c r="H32" i="8"/>
  <c r="I32" i="8"/>
  <c r="E8" i="6"/>
  <c r="G8" i="6"/>
  <c r="G10" i="6"/>
  <c r="G11" i="6"/>
  <c r="F45" i="6"/>
  <c r="E45" i="6"/>
  <c r="E17" i="6"/>
  <c r="G17" i="6"/>
  <c r="G19" i="6"/>
  <c r="G20" i="6"/>
  <c r="G39" i="18"/>
  <c r="H39" i="18"/>
  <c r="I39" i="18"/>
  <c r="G38" i="18"/>
  <c r="H38" i="18"/>
  <c r="I38" i="18"/>
  <c r="G35" i="8"/>
  <c r="H35" i="8"/>
  <c r="I35" i="8"/>
  <c r="G34" i="8"/>
  <c r="H34" i="8"/>
  <c r="I34"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<sst xmlns="http://schemas.openxmlformats.org/spreadsheetml/2006/main" count="2069" uniqueCount="294">
  <si>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</si>
  <si>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</si>
  <si>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</si>
  <si>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</si>
  <si>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</si>
  <si>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</si>
  <si>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</si>
  <si>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</si>
  <si>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</si>
  <si>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</si>
  <si>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</si>
  <si>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</si>
  <si>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</si>
  <si>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</si>
  <si>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</si>
  <si>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</si>
  <si>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</si>
  <si>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</si>
  <si>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</si>
  <si>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</si>
  <si>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</si>
  <si>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</si>
  <si>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</si>
  <si>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</si>
  <si>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</si>
  <si>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</si>
  <si>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</si>
  <si>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</si>
  <si>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</si>
  <si>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</si>
  <si>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</si>
  <si>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</si>
  <si>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</si>
  <si>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</si>
  <si>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</si>
  <si>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</si>
  <si>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</si>
  <si>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</si>
  <si>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</si>
  <si>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</si>
  <si>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</si>
  <si>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</si>
  <si>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</si>
  <si>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</si>
  <si>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</si>
  <si>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</si>
  <si>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</si>
  <si>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</si>
  <si>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</si>
  <si>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</si>
  <si>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</si>
  <si>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</si>
  <si>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</si>
  <si>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</si>
  <si>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</si>
  <si>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</si>
  <si>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</si>
  <si>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</si>
  <si>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</si>
  <si>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</si>
  <si>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</si>
  <si>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</si>
  <si>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</si>
  <si>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</si>
  <si>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</si>
  <si>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</si>
  <si>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</si>
  <si>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</si>
  <si>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</si>
  <si>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</si>
  <si>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</si>
  <si>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</si>
  <si>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</si>
  <si>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</si>
  <si>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</si>
  <si>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</si>
  <si>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</si>
  <si>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</si>
  <si>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</si>
  <si>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</si>
  <si>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</si>
  <si>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</si>
  <si>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</si>
  <si>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</si>
  <si>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</si>
  <si>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</si>
  <si>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</si>
  <si>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</si>
  <si>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</si>
  <si>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</si>
  <si>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</si>
  <si>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</si>
  <si>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</si>
  <si>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</si>
  <si>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</si>
  <si>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</si>
  <si>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</si>
  <si>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</si>
  <si>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</si>
  <si>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</si>
  <si>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</si>
  <si>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</si>
  <si>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</si>
  <si>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</si>
  <si>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</si>
  <si>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</si>
  <si>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</si>
  <si>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</si>
  <si>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</si>
  <si>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</si>
  <si>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</si>
  <si>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</si>
  <si>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</si>
  <si>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</si>
  <si>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</si>
  <si>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</si>
  <si>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</si>
  <si>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</si>
  <si>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</si>
  <si>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</si>
  <si>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</si>
  <si>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</si>
  <si>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</si>
  <si>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</si>
  <si>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</si>
  <si>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</si>
  <si>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</si>
  <si>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</si>
  <si>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</si>
  <si>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</si>
  <si>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</si>
  <si>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</si>
  <si>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</si>
  <si>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</si>
  <si>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</si>
  <si>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</si>
  <si>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</si>
  <si>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</si>
  <si>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</si>
  <si>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</si>
  <si>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</si>
  <si>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</si>
  <si>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</si>
  <si>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</si>
  <si>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</si>
  <si>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</si>
  <si>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</si>
  <si>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</si>
  <si>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</si>
  <si>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</si>
  <si>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</si>
  <si>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</si>
  <si>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</si>
  <si>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</si>
  <si>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</si>
  <si>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</si>
  <si>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</si>
  <si>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</si>
  <si>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</si>
  <si>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</si>
  <si>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</si>
  <si>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</si>
  <si>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</si>
  <si>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</si>
  <si>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</si>
  <si>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</si>
  <si>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</si>
  <si>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</si>
  <si>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</si>
  <si>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</si>
  <si>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</si>
  <si>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</si>
  <si>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</si>
  <si>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</si>
  <si>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</si>
  <si>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</si>
  <si>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</si>
  <si>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ANNUAL SDA Amount</t>
  </si>
  <si>
    <t>ANNUAL
MRRC</t>
  </si>
  <si>
    <t>SDA ANNUAL INCOME</t>
  </si>
  <si>
    <t>EXPECTED TOTAL ANNUAL INCOME PER ROOM (AT FULL OCCUPANCY)</t>
  </si>
  <si>
    <t>Location Factors - New Builds</t>
  </si>
  <si>
    <t>Location Factors - Legacy and Existing Stock</t>
  </si>
  <si>
    <t>Post-2023 New Build</t>
  </si>
  <si>
    <t>Legacy Stock</t>
  </si>
  <si>
    <t>Were Input Tax Credits claimed for the GST paid on purchase cost of the dwelling?</t>
  </si>
  <si>
    <t>Input Tax Credits were not claimed</t>
  </si>
  <si>
    <t>With Fire prinklers</t>
  </si>
  <si>
    <t>With Fire Sprinklers</t>
  </si>
  <si>
    <t>Pre-2023 New Build</t>
  </si>
  <si>
    <t>Input Tax Credits were claimed</t>
  </si>
  <si>
    <t>New Builds</t>
  </si>
  <si>
    <t>Note: OOA = On-site Overnight Accommodation</t>
  </si>
  <si>
    <t>Maximum Number of Residents</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</si>
  <si>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</si>
  <si>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</si>
  <si>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</si>
  <si>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</si>
  <si>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</si>
  <si>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</si>
  <si>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</si>
  <si>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</si>
  <si>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</si>
  <si>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</si>
  <si>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</si>
  <si>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</si>
  <si>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</si>
  <si>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</si>
  <si>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Valid From</t>
  </si>
  <si>
    <t>Valid To</t>
  </si>
  <si>
    <t>Dwelling enrolled as</t>
  </si>
  <si>
    <t>Date Released</t>
  </si>
  <si>
    <t>NA</t>
  </si>
  <si>
    <t>na</t>
  </si>
  <si>
    <t>SDA prices were indexed by March 2025 CPI of 2.4% for 1 July 2025.</t>
  </si>
  <si>
    <t>SDA Price Calculator 2025-26</t>
  </si>
  <si>
    <t>Annual Base Price Per Participant for NEW BUILDS WITHOUT SPRINKLERS where Input Tax Credits WERE CLAIMED (2025/26)</t>
  </si>
  <si>
    <t>Annual Base Price Per Participant for NEW BUILDS WITHOUT SPRINKLERS where Input Tax Credits WERE NOT CLAIMED (2025/26)</t>
  </si>
  <si>
    <t>Annual Base Price Per Participant for NEW BUILDS WITH SPRINKLERS where Input Tax Credits WERE NOT CLAIMED (2025/26)</t>
  </si>
  <si>
    <t>Annual Benchmark SDA Amount Per Participant for EXISTING STOCK WITHOUT SPRINKLERS (2025/26)</t>
  </si>
  <si>
    <t>Annual Benchmark SDA Amount Per Participant for EXISTING STOCK WITH SPRINKELRS (2025/26)</t>
  </si>
  <si>
    <t>Annual Base Price Per Participant for NEW BUILDS WITH SPRINKLERS where Input Tax Credits WERE CLAIMED (2025/26)</t>
  </si>
  <si>
    <t>Annual Base Price Per Participant for NEW BUILDS WITH SPRINKLERS where Input Tax Credits WERE CLAIMED 2024/25)</t>
  </si>
  <si>
    <t>Improved Liveability</t>
  </si>
  <si>
    <t>Fully Accessible</t>
  </si>
  <si>
    <t>Dwellings Without On-site Overnight Accommodation</t>
  </si>
  <si>
    <t>Apartment, 1 bedroom, 1 SDA eligible resident</t>
  </si>
  <si>
    <t>Apartment, 2 bedrooms, 1 SDA eligible resident</t>
  </si>
  <si>
    <t>Apartment, 2 bedrooms, 2 SDA eligible residents</t>
  </si>
  <si>
    <t>Apartment, 3 bedrooms, 2 SDA eligible residents</t>
  </si>
  <si>
    <t>Villa/Duplex/Townhouse, 1 bedroom, 1 SDA eligible resident</t>
  </si>
  <si>
    <t>Villa/Duplex/Townhouse, 2 bedrooms, 2 SDA eligible residents</t>
  </si>
  <si>
    <t>Villa/Duplex/Townhouse, 3 bedrooms, 3 SDA eligible residents</t>
  </si>
  <si>
    <t>House, 2 bedrooms, 2 SDA eligible residents</t>
  </si>
  <si>
    <t>House, 3 bedrooms, 3 SDA eligible residents</t>
  </si>
  <si>
    <t>Group home, 4 bedrooms, 4 SDA eligible residents</t>
  </si>
  <si>
    <t>Group home, 5 bedrooms, 5 SDA eligible residents</t>
  </si>
  <si>
    <t>Dwellings With On-site Overnight Accommodation</t>
  </si>
  <si>
    <t>Appendix A – Base Price Limits for Post-2023 New Builds</t>
  </si>
  <si>
    <t>Appendix A - Base Price Limits for Post-2023 New Builds</t>
  </si>
  <si>
    <t>Table 7: Annual Base Price per Participant for Post-2023 New Builds, No Sprinklers, GST was not paid OR GST was paid and input tax credits were claimed</t>
  </si>
  <si>
    <t>Table 8: Annual Base Price per Participant for Post-2023 New Builds, With Sprinklers, GST was not paid OR GST was paid and input tax credits were claimed</t>
  </si>
  <si>
    <t>N/A</t>
  </si>
  <si>
    <t>Table 9: Annual Base Price per Participant for Post-2023 New Builds, No Sprinklers, GST was paid and input tax credits were not claimed</t>
  </si>
  <si>
    <t>Table 10: Annual Base Price per Participant for Post-2023 New Builds, With Sprinklers, GST was paid and input tax credits were not claimed</t>
  </si>
  <si>
    <r>
      <t xml:space="preserve">Dwellings With On-site </t>
    </r>
    <r>
      <rPr>
        <b/>
        <sz val="9"/>
        <color rgb="FF000000"/>
        <rFont val="Arial"/>
        <family val="2"/>
      </rPr>
      <t>Overnight</t>
    </r>
    <r>
      <rPr>
        <b/>
        <sz val="8"/>
        <color rgb="FF000000"/>
        <rFont val="Arial"/>
        <family val="2"/>
      </rPr>
      <t xml:space="preserve"> Accommodation</t>
    </r>
  </si>
  <si>
    <t>Appendix B – Base Price Limits for Pre-2023 New Builds</t>
  </si>
  <si>
    <t>Table 11: Annual Base Price per Participant for Pre-2023 New Builds, No Sprinklers</t>
  </si>
  <si>
    <t>Table 12: Annual Base Price per Participant for Pre-2023 New Builds, With Sprinklers</t>
  </si>
  <si>
    <r>
      <t xml:space="preserve">Dwellings Without On-site Overnight </t>
    </r>
    <r>
      <rPr>
        <b/>
        <sz val="9"/>
        <color rgb="FF000000"/>
        <rFont val="Arial"/>
        <family val="2"/>
      </rPr>
      <t>Accommodation</t>
    </r>
  </si>
  <si>
    <t>Appendix C – Base Price Limits for Existing Stock</t>
  </si>
  <si>
    <t>Building Type / Design Category</t>
  </si>
  <si>
    <t xml:space="preserve">High Physical Support </t>
  </si>
  <si>
    <t>Dwelling does not have On-site Overnight Accommodation</t>
  </si>
  <si>
    <t>Dwelling has On-site Overnight Accommodation</t>
  </si>
  <si>
    <t>Table 13: Annual Base Price per Participant for Existing Stock, No Sprinklers</t>
  </si>
  <si>
    <t>Table 14: Annual Base Price per Participant for Existing Stock, With Sprinklers</t>
  </si>
  <si>
    <t>Appendix D – Base Price Limits for Legacy Stock</t>
  </si>
  <si>
    <t>Table 15: Annual Price per Participant for Legacy Stock, No Sprinklers</t>
  </si>
  <si>
    <t>Table 16: Annual Price per Participant for Legacy Stock, With Sprinklers</t>
  </si>
  <si>
    <t>Number of</t>
  </si>
  <si>
    <t>Residents</t>
  </si>
  <si>
    <t xml:space="preserve">Robust </t>
  </si>
  <si>
    <t>High Support</t>
  </si>
  <si>
    <t>Appendix G – Minimum Refurbishment Costs for New Builds ( 2025-26)</t>
  </si>
  <si>
    <t>Table 19: Minimum Refurbishment Costs for New Builds (costs are inclusive of GST)</t>
  </si>
  <si>
    <t>Table 20: Appendix H – Annual Base Price Limit per SDA-eligible Participant for Post-2023 New Build, Without Sprinklers, GST was not paid OR GST was paid and input tax credits were claimed</t>
  </si>
  <si>
    <t>Apartment, 2 bedrooms, 2 residents - 1 SDA participant</t>
  </si>
  <si>
    <t>Apartment, 3 bedrooms, 2 residents - 1 SDA participant</t>
  </si>
  <si>
    <t>Villa, 2 bedrooms - 1 SDA participant</t>
  </si>
  <si>
    <t>Villa, 3 bedrooms - 2 SDA participants</t>
  </si>
  <si>
    <t>Villa, 3 bedrooms - 1 SDA participant</t>
  </si>
  <si>
    <t>House, 2 bedrooms - 1 SDA participant</t>
  </si>
  <si>
    <t>House, 3 bedrooms - 2 SDA participants</t>
  </si>
  <si>
    <t>House, 3 bedrooms - 1 SDA participant</t>
  </si>
  <si>
    <t>Group home, 4 bedrooms - 3 SDA participants</t>
  </si>
  <si>
    <t>Group home, 4 bedrooms - 2 SDA participants</t>
  </si>
  <si>
    <t>Group home, 4 bedrooms - 1 SDA participant</t>
  </si>
  <si>
    <t>Group home, 5 bedrooms - 4 SDA participants</t>
  </si>
  <si>
    <t>Group home, 5 bedrooms - 3 SDA participants</t>
  </si>
  <si>
    <t>Group home, 5 bedrooms - 2 SDA participants</t>
  </si>
  <si>
    <t>Group home, 5 bedrooms - 1 SDA participant</t>
  </si>
  <si>
    <t>Table 21: Appendix H – Annual Base Price Limit per SDA-eligible Participant for Post-2023 New Build, With Sprinklers, GST was not paid OR GST was paid and input tax credits were claimed</t>
  </si>
  <si>
    <t>Table 22: Appendix H – Annual Base Price Limit per SDA-eligible Participant for Post-2023 New Build, Without Sprinklers, GST was paid and input tax credits were not claimed</t>
  </si>
  <si>
    <t>Table 23: Appendix H – Annual Base Price Limit per SDA-eligible Participant for Post-2023 New Build, With Sprinklers, GST was paid and input tax credits were not claimed</t>
  </si>
  <si>
    <t>Table 24: Appendix H – Annual Base Price Limit per SDA-eligible Participant for Pre-2023 New Build, Without Sprinklers</t>
  </si>
  <si>
    <t>Table 25: Appendix H – Annual Base Price Limit per SDA-eligible Participant for Pre-2023 New Build, With Sprinklers</t>
  </si>
  <si>
    <t>Table 26: Appendix H – Annual Base Price Limit per SDA-eligible Participant for Existing Stock, Without Sprinklers</t>
  </si>
  <si>
    <t>Table 27: Appendix H – Annual Base Price Limit per SDA-eligible Participant for Existing Stock, Without Sprinklers</t>
  </si>
  <si>
    <t>,</t>
  </si>
  <si>
    <t xml:space="preserve">Indexation of MRRC and Maximum Board following DSP publication </t>
  </si>
  <si>
    <t>Last updated on 15.09.2025</t>
  </si>
  <si>
    <t>Annual Benchmark SDA Amount Per Participant for LEGACY STOCK WITHOUT SPRINKLERS (2025/26)</t>
  </si>
  <si>
    <t>Annual Benchmark SDA Amount Per Participant for LEGACY STOCK WITH SPRINKLERS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</si>
</sst>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4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
      <sz val="11"/>
      <color theme="8"/>
      <name val="Calibri"/>
      <family val="2"/>
      <scheme val="minor"/>
    </font>
    <font>
      <sz val="11"/>
      <color theme="1"/>
      <name val="Arial"/>
      <family val="2"/>
    </font>
    <font>
      <b/>
      <sz val="7"/>
      <color rgb="FFFFFFFF"/>
      <name val="Arial"/>
      <family val="2"/>
    </font>
    <font>
      <b/>
      <sz val="8"/>
      <color rgb="FF000000"/>
      <name val="Arial"/>
      <family val="2"/>
    </font>
    <font>
      <sz val="7"/>
      <color rgb="FF000000"/>
      <name val="Arial"/>
      <family val="2"/>
    </font>
    <font>
      <sz val="7"/>
      <color theme="1"/>
      <name val="Arial"/>
      <family val="2"/>
    </font>
    <font>
      <sz val="8"/>
      <color rgb="FF000000"/>
      <name val="Arial"/>
      <family val="2"/>
    </font>
    <font>
      <b/>
      <sz val="9"/>
      <color rgb="FF000000"/>
      <name val="Arial"/>
      <family val="2"/>
    </font>
    <font>
      <b/>
      <sz val="8"/>
      <color rgb="FFFEFFFF"/>
      <name val="Arial"/>
      <family val="2"/>
    </font>
    <font>
      <sz val="8"/>
      <color theme="1"/>
      <name val="Calibri"/>
      <family val="2"/>
    </font>
    <font>
      <sz val="8"/>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rgb="FFFFFF00"/>
        <bgColor indexed="64"/>
      </patternFill>
    </fill>
    <fill>
      <patternFill patternType="solid">
        <fgColor rgb="FFE8CAED"/>
        <bgColor indexed="64"/>
      </patternFill>
    </fill>
  </fills>
  <borders count="71">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6B2976"/>
      </left>
      <right/>
      <top style="medium">
        <color rgb="FF6B2976"/>
      </top>
      <bottom style="medium">
        <color rgb="FF6B2976"/>
      </bottom>
      <diagonal/>
    </border>
    <border>
      <left/>
      <right/>
      <top style="medium">
        <color rgb="FF6B2976"/>
      </top>
      <bottom style="medium">
        <color rgb="FF6B2976"/>
      </bottom>
      <diagonal/>
    </border>
    <border>
      <left/>
      <right style="medium">
        <color rgb="FF6B2976"/>
      </right>
      <top style="medium">
        <color rgb="FF6B2976"/>
      </top>
      <bottom style="medium">
        <color rgb="FF6B2976"/>
      </bottom>
      <diagonal/>
    </border>
    <border>
      <left style="medium">
        <color rgb="FFB962C8"/>
      </left>
      <right style="medium">
        <color rgb="FFB962C8"/>
      </right>
      <top/>
      <bottom style="medium">
        <color rgb="FFB962C8"/>
      </bottom>
      <diagonal/>
    </border>
    <border>
      <left/>
      <right style="medium">
        <color rgb="FFB962C8"/>
      </right>
      <top/>
      <bottom style="medium">
        <color rgb="FFB962C8"/>
      </bottom>
      <diagonal/>
    </border>
    <border>
      <left style="medium">
        <color rgb="FFB962C8"/>
      </left>
      <right/>
      <top style="medium">
        <color rgb="FF6B2976"/>
      </top>
      <bottom style="medium">
        <color rgb="FFB962C8"/>
      </bottom>
      <diagonal/>
    </border>
    <border>
      <left/>
      <right/>
      <top style="medium">
        <color rgb="FF6B2976"/>
      </top>
      <bottom style="medium">
        <color rgb="FFB962C8"/>
      </bottom>
      <diagonal/>
    </border>
    <border>
      <left/>
      <right style="medium">
        <color rgb="FFB962C8"/>
      </right>
      <top style="medium">
        <color rgb="FF6B2976"/>
      </top>
      <bottom style="medium">
        <color rgb="FFB962C8"/>
      </bottom>
      <diagonal/>
    </border>
    <border>
      <left style="medium">
        <color rgb="FFB962C8"/>
      </left>
      <right/>
      <top style="medium">
        <color rgb="FFB962C8"/>
      </top>
      <bottom style="medium">
        <color rgb="FFB962C8"/>
      </bottom>
      <diagonal/>
    </border>
    <border>
      <left/>
      <right/>
      <top style="medium">
        <color rgb="FFB962C8"/>
      </top>
      <bottom style="medium">
        <color rgb="FFB962C8"/>
      </bottom>
      <diagonal/>
    </border>
    <border>
      <left/>
      <right style="medium">
        <color rgb="FFB962C8"/>
      </right>
      <top style="medium">
        <color rgb="FFB962C8"/>
      </top>
      <bottom style="medium">
        <color rgb="FFB962C8"/>
      </bottom>
      <diagonal/>
    </border>
    <border>
      <left style="medium">
        <color rgb="FF6B2976"/>
      </left>
      <right/>
      <top style="medium">
        <color rgb="FF6B2976"/>
      </top>
      <bottom/>
      <diagonal/>
    </border>
    <border>
      <left style="medium">
        <color rgb="FF6B2976"/>
      </left>
      <right/>
      <top/>
      <bottom style="medium">
        <color rgb="FF6B2976"/>
      </bottom>
      <diagonal/>
    </border>
    <border>
      <left/>
      <right/>
      <top style="medium">
        <color rgb="FF6B2976"/>
      </top>
      <bottom/>
      <diagonal/>
    </border>
    <border>
      <left/>
      <right/>
      <top/>
      <bottom style="medium">
        <color rgb="FF6B2976"/>
      </bottom>
      <diagonal/>
    </border>
    <border>
      <left/>
      <right style="medium">
        <color rgb="FF6B2976"/>
      </right>
      <top style="medium">
        <color rgb="FF6B2976"/>
      </top>
      <bottom/>
      <diagonal/>
    </border>
    <border>
      <left/>
      <right style="medium">
        <color rgb="FF6B2976"/>
      </right>
      <top/>
      <bottom style="medium">
        <color rgb="FF6B2976"/>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0" fontId="7" fillId="2" borderId="0" xfId="0" applyFont="1" applyFill="1"/>
    <xf numFmtId="0" fontId="0" fillId="2" borderId="13" xfId="0" applyFill="1" applyBorder="1"/>
    <xf numFmtId="0" fontId="0" fillId="2" borderId="28" xfId="0" applyFill="1" applyBorder="1"/>
    <xf numFmtId="0" fontId="3" fillId="2" borderId="0" xfId="0" applyFont="1" applyFill="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43" fontId="0" fillId="2" borderId="0" xfId="3" applyFont="1" applyFill="1" applyBorder="1" applyAlignment="1" applyProtection="1">
      <alignment horizontal="right"/>
    </xf>
    <xf numFmtId="167" fontId="17" fillId="0" borderId="27" xfId="0" applyNumberFormat="1" applyFont="1" applyBorder="1" applyAlignment="1">
      <alignment horizontal="center" vertical="center" wrapText="1"/>
    </xf>
    <xf numFmtId="0" fontId="17" fillId="0" borderId="27" xfId="0" applyFont="1" applyBorder="1" applyAlignment="1">
      <alignment horizontal="left" vertical="top" wrapText="1"/>
    </xf>
    <xf numFmtId="170" fontId="17" fillId="0" borderId="27" xfId="0" applyNumberFormat="1" applyFont="1" applyBorder="1" applyAlignment="1">
      <alignment vertical="center" wrapText="1"/>
    </xf>
    <xf numFmtId="0" fontId="0" fillId="2" borderId="19" xfId="0" applyFill="1" applyBorder="1"/>
    <xf numFmtId="0" fontId="0" fillId="2" borderId="29" xfId="0" applyFill="1" applyBorder="1"/>
    <xf numFmtId="43" fontId="0" fillId="2" borderId="0" xfId="3" applyFont="1" applyFill="1" applyBorder="1" applyProtection="1"/>
    <xf numFmtId="168" fontId="0" fillId="2" borderId="29" xfId="0" applyNumberFormat="1" applyFill="1" applyBorder="1"/>
    <xf numFmtId="43" fontId="0" fillId="2" borderId="29" xfId="0" applyNumberFormat="1" applyFill="1" applyBorder="1"/>
    <xf numFmtId="0" fontId="0" fillId="2" borderId="31" xfId="0" applyFill="1" applyBorder="1"/>
    <xf numFmtId="43" fontId="0" fillId="2" borderId="31" xfId="3" applyFont="1" applyFill="1" applyBorder="1" applyProtection="1"/>
    <xf numFmtId="0" fontId="0" fillId="2" borderId="20" xfId="0" applyFill="1" applyBorder="1"/>
    <xf numFmtId="0" fontId="21" fillId="2" borderId="21" xfId="5" applyFill="1" applyBorder="1"/>
    <xf numFmtId="8" fontId="0" fillId="2" borderId="21" xfId="0" applyNumberFormat="1" applyFill="1" applyBorder="1"/>
    <xf numFmtId="0" fontId="0" fillId="2" borderId="30" xfId="0" applyFill="1" applyBorder="1"/>
    <xf numFmtId="0" fontId="2" fillId="5" borderId="0" xfId="0" applyFont="1" applyFill="1"/>
    <xf numFmtId="0" fontId="30" fillId="5" borderId="0" xfId="0" applyFont="1" applyFill="1"/>
    <xf numFmtId="0" fontId="0" fillId="6" borderId="0" xfId="0" applyFill="1"/>
    <xf numFmtId="0" fontId="32" fillId="5" borderId="54" xfId="0" applyFont="1" applyFill="1" applyBorder="1" applyAlignment="1">
      <alignment vertical="center" wrapText="1"/>
    </xf>
    <xf numFmtId="0" fontId="32" fillId="5" borderId="55"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4" fillId="0" borderId="57" xfId="0" applyFont="1" applyBorder="1" applyAlignment="1">
      <alignment vertical="center" wrapText="1"/>
    </xf>
    <xf numFmtId="6" fontId="35" fillId="0" borderId="58" xfId="0" applyNumberFormat="1" applyFont="1" applyBorder="1" applyAlignment="1">
      <alignment horizontal="center" vertical="center" wrapText="1"/>
    </xf>
    <xf numFmtId="0" fontId="35" fillId="0" borderId="58" xfId="0" applyFont="1" applyBorder="1" applyAlignment="1">
      <alignment horizontal="center" vertical="center" wrapText="1"/>
    </xf>
    <xf numFmtId="0" fontId="34" fillId="7" borderId="57" xfId="0" applyFont="1" applyFill="1" applyBorder="1" applyAlignment="1">
      <alignment vertical="center" wrapText="1"/>
    </xf>
    <xf numFmtId="6" fontId="34" fillId="7" borderId="58" xfId="0" applyNumberFormat="1" applyFont="1" applyFill="1" applyBorder="1" applyAlignment="1">
      <alignment horizontal="center" vertical="center" wrapText="1"/>
    </xf>
    <xf numFmtId="0" fontId="34" fillId="7" borderId="58" xfId="0" applyFont="1" applyFill="1" applyBorder="1" applyAlignment="1">
      <alignment horizontal="center" vertical="center" wrapText="1"/>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6" fillId="0" borderId="57" xfId="0" applyFont="1" applyBorder="1" applyAlignment="1">
      <alignment vertical="center"/>
    </xf>
    <xf numFmtId="6" fontId="35" fillId="0" borderId="58" xfId="0" applyNumberFormat="1" applyFont="1" applyBorder="1" applyAlignment="1">
      <alignment horizontal="center" vertical="center"/>
    </xf>
    <xf numFmtId="0" fontId="35" fillId="0" borderId="58" xfId="0" applyFont="1" applyBorder="1" applyAlignment="1">
      <alignment horizontal="center" vertical="center"/>
    </xf>
    <xf numFmtId="0" fontId="36" fillId="7" borderId="57" xfId="0" applyFont="1" applyFill="1" applyBorder="1" applyAlignment="1">
      <alignment vertical="center"/>
    </xf>
    <xf numFmtId="6" fontId="34" fillId="7" borderId="58" xfId="0" applyNumberFormat="1" applyFont="1" applyFill="1" applyBorder="1" applyAlignment="1">
      <alignment horizontal="center" vertical="center"/>
    </xf>
    <xf numFmtId="0" fontId="34" fillId="7" borderId="58" xfId="0" applyFont="1" applyFill="1" applyBorder="1" applyAlignment="1">
      <alignment horizontal="center" vertical="center"/>
    </xf>
    <xf numFmtId="0" fontId="38" fillId="5" borderId="54" xfId="0" applyFont="1" applyFill="1" applyBorder="1" applyAlignment="1">
      <alignment vertical="center"/>
    </xf>
    <xf numFmtId="0" fontId="38" fillId="5" borderId="55" xfId="0" applyFont="1" applyFill="1" applyBorder="1" applyAlignment="1">
      <alignment horizontal="center" vertical="center" wrapText="1"/>
    </xf>
    <xf numFmtId="0" fontId="38" fillId="5" borderId="55" xfId="0" applyFont="1" applyFill="1" applyBorder="1" applyAlignment="1">
      <alignment horizontal="center" vertical="center"/>
    </xf>
    <xf numFmtId="0" fontId="38" fillId="5" borderId="56" xfId="0" applyFont="1" applyFill="1" applyBorder="1" applyAlignment="1">
      <alignment horizontal="center" vertical="center"/>
    </xf>
    <xf numFmtId="0" fontId="4" fillId="0" borderId="0" xfId="0" applyFont="1"/>
    <xf numFmtId="0" fontId="2" fillId="0" borderId="0" xfId="0" applyFont="1"/>
    <xf numFmtId="0" fontId="30" fillId="0" borderId="0" xfId="0" applyFont="1"/>
    <xf numFmtId="0" fontId="32" fillId="5" borderId="65" xfId="0" applyFont="1" applyFill="1" applyBorder="1" applyAlignment="1">
      <alignment horizontal="center" vertical="center" wrapText="1"/>
    </xf>
    <xf numFmtId="0" fontId="32" fillId="5" borderId="66"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2" fillId="5" borderId="69" xfId="0" applyFont="1" applyFill="1" applyBorder="1" applyAlignment="1">
      <alignment horizontal="center" vertical="center" wrapText="1"/>
    </xf>
    <xf numFmtId="0" fontId="32" fillId="5" borderId="70" xfId="0" applyFont="1" applyFill="1" applyBorder="1" applyAlignment="1">
      <alignment horizontal="center" vertical="center" wrapText="1"/>
    </xf>
    <xf numFmtId="0" fontId="34" fillId="7" borderId="57" xfId="0" applyFont="1" applyFill="1" applyBorder="1" applyAlignment="1">
      <alignment horizontal="center" vertical="center" wrapText="1"/>
    </xf>
    <xf numFmtId="0" fontId="35" fillId="0" borderId="57" xfId="0" applyFont="1" applyBorder="1" applyAlignment="1">
      <alignment horizontal="center" vertical="center" wrapText="1"/>
    </xf>
    <xf numFmtId="0" fontId="31" fillId="0" borderId="58" xfId="0" applyFont="1" applyBorder="1" applyAlignment="1">
      <alignment horizontal="center" vertical="center"/>
    </xf>
    <xf numFmtId="0" fontId="39" fillId="0" borderId="57" xfId="0" applyFont="1" applyBorder="1" applyAlignment="1">
      <alignment vertical="center"/>
    </xf>
    <xf numFmtId="0" fontId="40" fillId="7" borderId="57" xfId="0" applyFont="1" applyFill="1" applyBorder="1" applyAlignment="1">
      <alignment vertical="center"/>
    </xf>
    <xf numFmtId="0" fontId="21" fillId="0" borderId="0" xfId="5" applyAlignment="1">
      <alignment horizontal="left" indent="5"/>
    </xf>
    <xf numFmtId="0" fontId="21" fillId="6" borderId="0" xfId="5" applyFill="1" applyAlignment="1">
      <alignment horizontal="left" indent="5"/>
    </xf>
    <xf numFmtId="0" fontId="17" fillId="0" borderId="0" xfId="0" applyFont="1"/>
    <xf numFmtId="6" fontId="2" fillId="0" borderId="0" xfId="0" applyNumberFormat="1" applyFont="1"/>
    <xf numFmtId="0" fontId="19" fillId="5" borderId="0" xfId="0" applyFont="1" applyFill="1"/>
    <xf numFmtId="168" fontId="0" fillId="2" borderId="0" xfId="0" applyNumberFormat="1" applyFill="1"/>
    <xf numFmtId="0" fontId="21" fillId="0" borderId="0" xfId="5" applyFill="1" applyProtection="1"/>
    <xf numFmtId="167" fontId="0" fillId="0" borderId="27" xfId="0" quotePrefix="1" applyNumberFormat="1" applyBorder="1" applyAlignment="1">
      <alignment horizontal="center" vertical="center"/>
    </xf>
    <xf numFmtId="43" fontId="17" fillId="2" borderId="0" xfId="3" applyFont="1" applyFill="1" applyBorder="1" applyProtection="1"/>
    <xf numFmtId="8" fontId="0" fillId="2" borderId="0" xfId="0" applyNumberFormat="1" applyFill="1"/>
    <xf numFmtId="0" fontId="21" fillId="2" borderId="0" xfId="5" applyFill="1" applyProtection="1">
      <protection locked="0"/>
    </xf>
    <xf numFmtId="6" fontId="6" fillId="2" borderId="3" xfId="0" applyNumberFormat="1" applyFont="1" applyFill="1" applyBorder="1" applyAlignment="1">
      <alignment horizontal="right"/>
    </xf>
    <xf numFmtId="6" fontId="2" fillId="2" borderId="0" xfId="0" applyNumberFormat="1" applyFont="1" applyFill="1"/>
    <xf numFmtId="0" fontId="17" fillId="2" borderId="0" xfId="0" applyFont="1" applyFill="1" applyAlignment="1">
      <alignment horizontal="left" vertical="top" wrapText="1"/>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33" fillId="7" borderId="59" xfId="0" applyFont="1" applyFill="1" applyBorder="1" applyAlignment="1">
      <alignment horizontal="center" vertical="center" wrapText="1"/>
    </xf>
    <xf numFmtId="0" fontId="33" fillId="7" borderId="60" xfId="0" applyFont="1" applyFill="1" applyBorder="1" applyAlignment="1">
      <alignment horizontal="center" vertical="center" wrapText="1"/>
    </xf>
    <xf numFmtId="0" fontId="33" fillId="7" borderId="61" xfId="0" applyFont="1" applyFill="1" applyBorder="1" applyAlignment="1">
      <alignment horizontal="center" vertical="center" wrapText="1"/>
    </xf>
    <xf numFmtId="0" fontId="33" fillId="7" borderId="62" xfId="0" applyFont="1" applyFill="1" applyBorder="1" applyAlignment="1">
      <alignment horizontal="center" vertical="center" wrapText="1"/>
    </xf>
    <xf numFmtId="0" fontId="33" fillId="7" borderId="63"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3" fillId="7" borderId="59" xfId="0" applyFont="1" applyFill="1" applyBorder="1" applyAlignment="1">
      <alignment horizontal="center" vertical="center"/>
    </xf>
    <xf numFmtId="0" fontId="33" fillId="7" borderId="60" xfId="0" applyFont="1" applyFill="1" applyBorder="1" applyAlignment="1">
      <alignment horizontal="center" vertical="center"/>
    </xf>
    <xf numFmtId="0" fontId="33" fillId="7" borderId="61" xfId="0" applyFont="1" applyFill="1" applyBorder="1" applyAlignment="1">
      <alignment horizontal="center" vertical="center"/>
    </xf>
    <xf numFmtId="0" fontId="33" fillId="7" borderId="62" xfId="0" applyFont="1" applyFill="1" applyBorder="1" applyAlignment="1">
      <alignment horizontal="center" vertical="center"/>
    </xf>
    <xf numFmtId="0" fontId="33" fillId="7" borderId="63" xfId="0" applyFont="1" applyFill="1" applyBorder="1" applyAlignment="1">
      <alignment horizontal="center" vertical="center"/>
    </xf>
    <xf numFmtId="0" fontId="33" fillId="7" borderId="64" xfId="0" applyFont="1" applyFill="1" applyBorder="1" applyAlignment="1">
      <alignment horizontal="center" vertical="center"/>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8" fillId="5" borderId="65" xfId="0" applyFont="1" applyFill="1" applyBorder="1" applyAlignment="1">
      <alignment vertical="center"/>
    </xf>
    <xf numFmtId="0" fontId="38" fillId="5" borderId="66" xfId="0" applyFont="1" applyFill="1" applyBorder="1" applyAlignment="1">
      <alignment vertical="center"/>
    </xf>
    <xf numFmtId="0" fontId="38" fillId="5" borderId="67"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7" xfId="0" applyFont="1" applyFill="1" applyBorder="1" applyAlignment="1">
      <alignment horizontal="left" vertical="center"/>
    </xf>
    <xf numFmtId="0" fontId="38" fillId="5" borderId="68" xfId="0" applyFont="1" applyFill="1" applyBorder="1" applyAlignment="1">
      <alignment horizontal="left" vertical="center"/>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8" fillId="5" borderId="69" xfId="0" applyFont="1" applyFill="1" applyBorder="1" applyAlignment="1">
      <alignment horizontal="center" vertical="center"/>
    </xf>
    <xf numFmtId="0" fontId="38" fillId="5" borderId="70" xfId="0" applyFont="1" applyFill="1" applyBorder="1" applyAlignment="1">
      <alignment horizontal="center" vertical="center"/>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ss.gov.au/system/files/documents/2025-08/rates-list-20-september-2025.pdf" TargetMode="External"/><Relationship Id="rId1" Type="http://schemas.openxmlformats.org/officeDocument/2006/relationships/hyperlink" Target="https://www.dss.gov.au/system/files/documents/2025-08/rates-list-20-september-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8"/>
  <sheetViews>
    <sheetView tabSelected="1" zoomScale="85" zoomScaleNormal="85" workbookViewId="0">
      <selection activeCell="C16" sqref="C16"/>
    </sheetView>
  </sheetViews>
  <sheetFormatPr defaultColWidth="0" defaultRowHeight="15" zeroHeight="1" x14ac:dyDescent="0.25"/>
  <cols>
    <col min="1" max="1" width="9" style="1" customWidth="1"/>
    <col min="2" max="2" width="71.42578125" style="1" customWidth="1"/>
    <col min="3" max="5" width="20.140625" style="1" customWidth="1"/>
    <col min="6" max="6" width="2.140625" style="1" customWidth="1"/>
    <col min="7" max="16384" width="9" style="1" hidden="1"/>
  </cols>
  <sheetData>
    <row r="1" spans="1:6" customFormat="1" ht="21" x14ac:dyDescent="0.35">
      <c r="A1" s="9" t="s">
        <v>164</v>
      </c>
      <c r="B1" s="9"/>
      <c r="C1" s="9"/>
      <c r="D1" s="9"/>
      <c r="E1" s="9"/>
      <c r="F1" s="9"/>
    </row>
    <row r="2" spans="1:6" customFormat="1" ht="12.75" customHeight="1" x14ac:dyDescent="0.25">
      <c r="A2" s="8"/>
      <c r="B2" s="8"/>
      <c r="C2" s="8"/>
      <c r="D2" s="8"/>
      <c r="E2" s="8"/>
      <c r="F2" s="8"/>
    </row>
    <row r="3" spans="1:6" ht="12.75" customHeight="1" x14ac:dyDescent="0.25"/>
    <row r="4" spans="1:6" customFormat="1" ht="29.85" customHeight="1" x14ac:dyDescent="0.25">
      <c r="A4" s="194" t="s">
        <v>165</v>
      </c>
      <c r="B4" s="194"/>
      <c r="C4" s="194"/>
      <c r="D4" s="194"/>
      <c r="E4" s="194"/>
      <c r="F4" s="2"/>
    </row>
    <row r="5" spans="1:6" customFormat="1" ht="12" customHeight="1" x14ac:dyDescent="0.25">
      <c r="A5" s="2"/>
      <c r="B5" s="2"/>
      <c r="C5" s="2"/>
      <c r="D5" s="2"/>
      <c r="E5" s="2"/>
      <c r="F5" s="2"/>
    </row>
    <row r="6" spans="1:6" customFormat="1" x14ac:dyDescent="0.25">
      <c r="A6" s="126" t="s">
        <v>166</v>
      </c>
      <c r="B6" s="21" t="s">
        <v>167</v>
      </c>
      <c r="C6" s="126" t="s">
        <v>211</v>
      </c>
      <c r="D6" s="126" t="s">
        <v>208</v>
      </c>
      <c r="E6" s="126" t="s">
        <v>209</v>
      </c>
      <c r="F6" s="2"/>
    </row>
    <row r="7" spans="1:6" customFormat="1" x14ac:dyDescent="0.25">
      <c r="A7" s="188">
        <v>1</v>
      </c>
      <c r="B7" s="130" t="s">
        <v>214</v>
      </c>
      <c r="C7" s="131">
        <v>45834</v>
      </c>
      <c r="D7" s="131">
        <v>45839</v>
      </c>
      <c r="E7" s="131">
        <v>46203</v>
      </c>
      <c r="F7" s="183"/>
    </row>
    <row r="8" spans="1:6" customFormat="1" x14ac:dyDescent="0.25">
      <c r="A8" s="129">
        <v>2</v>
      </c>
      <c r="B8" s="130" t="s">
        <v>290</v>
      </c>
      <c r="C8" s="131">
        <v>45944</v>
      </c>
      <c r="D8" s="131">
        <v>45920</v>
      </c>
      <c r="E8" s="131">
        <v>46100</v>
      </c>
      <c r="F8" s="2" t="s">
        <v>289</v>
      </c>
    </row>
    <row r="9" spans="1:6" customFormat="1" x14ac:dyDescent="0.25">
      <c r="A9" s="129"/>
      <c r="B9" s="130"/>
      <c r="C9" s="131"/>
      <c r="D9" s="131"/>
      <c r="E9" s="131"/>
    </row>
    <row r="16" spans="1:6" x14ac:dyDescent="0.25"/>
    <row r="17" s="1" customFormat="1" hidden="1" x14ac:dyDescent="0.25"/>
    <row r="18" s="1" customFormat="1" hidden="1" x14ac:dyDescent="0.25"/>
    <row r="19" s="1" customFormat="1" hidden="1" x14ac:dyDescent="0.25"/>
    <row r="20" s="1" customFormat="1" hidden="1" x14ac:dyDescent="0.25"/>
    <row r="21" s="1" customFormat="1" hidden="1" x14ac:dyDescent="0.25"/>
    <row r="22" s="1" customFormat="1" x14ac:dyDescent="0.25"/>
    <row r="23" s="1" customFormat="1" hidden="1" x14ac:dyDescent="0.25"/>
    <row r="24" s="1" customFormat="1" hidden="1" x14ac:dyDescent="0.25"/>
    <row r="25" s="1" customFormat="1" hidden="1" x14ac:dyDescent="0.25"/>
    <row r="26" s="1" customFormat="1" hidden="1" x14ac:dyDescent="0.25"/>
    <row r="27" s="1" customFormat="1" hidden="1" x14ac:dyDescent="0.25"/>
    <row r="28" s="1" customFormat="1" hidden="1" x14ac:dyDescent="0.25"/>
  </sheetData>
  <sheetProtection algorithmName="SHA-256" hashValue="2R1jjXl3/jmmp+EmADlRZG903Sn9JrUIOChsFL7tRr4=" saltValue="yfyNBpGUo1gdY6yGpCcMAA==" spinCount="100000" sheet="1" objects="1" scenarios="1"/>
  <mergeCells count="1">
    <mergeCell ref="A4:E4"/>
  </mergeCells>
  <phoneticPr fontId="2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W50"/>
  <sheetViews>
    <sheetView zoomScale="85" zoomScaleNormal="85" workbookViewId="0"/>
  </sheetViews>
  <sheetFormatPr defaultColWidth="0" defaultRowHeight="14.25" customHeight="1" zeroHeight="1" x14ac:dyDescent="0.25"/>
  <cols>
    <col min="1" max="1" width="3" style="1" customWidth="1"/>
    <col min="2" max="2" width="4.140625" style="1" customWidth="1"/>
    <col min="3" max="3" width="42.42578125" style="1" customWidth="1"/>
    <col min="4" max="4" width="13.5703125" style="1" customWidth="1"/>
    <col min="5" max="5" width="11.85546875" style="1" customWidth="1"/>
    <col min="6" max="7" width="16" style="1" customWidth="1"/>
    <col min="8" max="8" width="4.7109375" style="1" customWidth="1"/>
    <col min="9" max="9" width="9.85546875" style="1" hidden="1" customWidth="1"/>
    <col min="10" max="10" width="6.140625" style="1" hidden="1" customWidth="1"/>
    <col min="11" max="11" width="8.85546875" style="1" hidden="1" customWidth="1"/>
    <col min="12" max="49" width="0" style="1" hidden="1" customWidth="1"/>
    <col min="50" max="16384" width="9.140625" style="1" hidden="1"/>
  </cols>
  <sheetData>
    <row r="1" spans="1:10" s="8" customFormat="1" ht="21" customHeight="1" x14ac:dyDescent="0.35">
      <c r="A1" s="9" t="s">
        <v>131</v>
      </c>
      <c r="C1" s="12"/>
      <c r="D1" s="12"/>
      <c r="E1" s="12"/>
      <c r="F1" s="12"/>
      <c r="G1" s="12"/>
      <c r="H1" s="12"/>
      <c r="I1" s="12"/>
      <c r="J1" s="12"/>
    </row>
    <row r="2" spans="1:10" s="8" customFormat="1" ht="13.5" customHeight="1" x14ac:dyDescent="0.25">
      <c r="A2" s="12"/>
      <c r="B2" s="12"/>
      <c r="C2" s="12"/>
      <c r="D2" s="12"/>
      <c r="E2" s="12"/>
      <c r="F2" s="12"/>
      <c r="G2" s="12"/>
      <c r="H2" s="12"/>
      <c r="I2" s="12"/>
      <c r="J2" s="12"/>
    </row>
    <row r="3" spans="1:10" ht="14.25" customHeight="1" x14ac:dyDescent="0.25"/>
    <row r="4" spans="1:10" ht="60" x14ac:dyDescent="0.25">
      <c r="C4" s="22" t="s">
        <v>132</v>
      </c>
      <c r="D4" s="25" t="s">
        <v>133</v>
      </c>
      <c r="E4" s="25" t="s">
        <v>134</v>
      </c>
      <c r="F4" s="25" t="s">
        <v>135</v>
      </c>
      <c r="G4" s="25" t="s">
        <v>136</v>
      </c>
      <c r="H4" s="26"/>
    </row>
    <row r="5" spans="1:10" ht="15" x14ac:dyDescent="0.25">
      <c r="C5" s="20"/>
      <c r="D5" s="24"/>
      <c r="E5" s="24"/>
      <c r="F5" s="24"/>
      <c r="G5" s="24"/>
      <c r="H5" s="24"/>
      <c r="I5" s="16"/>
    </row>
    <row r="6" spans="1:10" ht="21" x14ac:dyDescent="0.3">
      <c r="C6" s="1" t="s">
        <v>137</v>
      </c>
      <c r="D6" s="27">
        <f>D31</f>
        <v>1079.7</v>
      </c>
      <c r="E6" s="27">
        <f>E31</f>
        <v>813.9</v>
      </c>
      <c r="F6" s="27">
        <f>ROUND(D6*$I6,2)</f>
        <v>269.93</v>
      </c>
      <c r="G6" s="27">
        <f>ROUND(E6*$I6,2)</f>
        <v>203.48</v>
      </c>
      <c r="H6" s="27"/>
      <c r="I6" s="23">
        <v>0.25</v>
      </c>
    </row>
    <row r="7" spans="1:10" ht="21" x14ac:dyDescent="0.3">
      <c r="C7" s="1" t="s">
        <v>138</v>
      </c>
      <c r="D7" s="27">
        <f>D32</f>
        <v>84.9</v>
      </c>
      <c r="E7" s="27">
        <f>E32</f>
        <v>64</v>
      </c>
      <c r="F7" s="27">
        <f>ROUND(D7*$I7,2)</f>
        <v>21.23</v>
      </c>
      <c r="G7" s="27">
        <f t="shared" ref="G7:G9" si="0">ROUND(E7*$I7,2)</f>
        <v>16</v>
      </c>
      <c r="H7" s="27"/>
      <c r="I7" s="23">
        <v>0.25</v>
      </c>
    </row>
    <row r="8" spans="1:10" ht="21" x14ac:dyDescent="0.3">
      <c r="C8" s="1" t="s">
        <v>139</v>
      </c>
      <c r="D8" s="128">
        <f>D43</f>
        <v>215.4</v>
      </c>
      <c r="E8" s="128">
        <f>E43</f>
        <v>101.5</v>
      </c>
      <c r="F8" s="27">
        <f>ROUND(D8*$I8,2)</f>
        <v>215.4</v>
      </c>
      <c r="G8" s="27">
        <f t="shared" si="0"/>
        <v>101.5</v>
      </c>
      <c r="H8" s="27"/>
      <c r="I8" s="23">
        <v>1</v>
      </c>
    </row>
    <row r="9" spans="1:10" ht="21" x14ac:dyDescent="0.3">
      <c r="C9" s="7" t="s">
        <v>140</v>
      </c>
      <c r="D9" s="28">
        <f>D33</f>
        <v>14.1</v>
      </c>
      <c r="E9" s="28">
        <f>E33</f>
        <v>10.6</v>
      </c>
      <c r="F9" s="28">
        <f t="shared" ref="F9" si="1">ROUND(D9*$I9,2)</f>
        <v>0</v>
      </c>
      <c r="G9" s="28">
        <f t="shared" si="0"/>
        <v>0</v>
      </c>
      <c r="H9" s="128"/>
      <c r="I9" s="23">
        <v>0</v>
      </c>
    </row>
    <row r="10" spans="1:10" ht="18.600000000000001" customHeight="1" x14ac:dyDescent="0.25">
      <c r="D10" s="15"/>
      <c r="E10" s="15" t="s">
        <v>141</v>
      </c>
      <c r="F10" s="29">
        <f>SUM(F6:F9)</f>
        <v>506.56000000000006</v>
      </c>
      <c r="G10" s="27">
        <f>SUM(G6:G9)</f>
        <v>320.98</v>
      </c>
      <c r="H10" s="27"/>
    </row>
    <row r="11" spans="1:10" ht="18.600000000000001" customHeight="1" x14ac:dyDescent="0.25">
      <c r="C11" s="7"/>
      <c r="D11" s="14"/>
      <c r="E11" s="14" t="s">
        <v>18</v>
      </c>
      <c r="F11" s="28">
        <f>F10*26</f>
        <v>13170.560000000001</v>
      </c>
      <c r="G11" s="28">
        <f>G10*26</f>
        <v>8345.48</v>
      </c>
      <c r="H11" s="128"/>
    </row>
    <row r="12" spans="1:10" ht="18.600000000000001" customHeight="1" x14ac:dyDescent="0.25">
      <c r="D12" s="15"/>
      <c r="E12" s="15"/>
      <c r="F12" s="32"/>
      <c r="G12" s="15"/>
      <c r="H12" s="15"/>
    </row>
    <row r="13" spans="1:10" ht="67.5" customHeight="1" x14ac:dyDescent="0.25">
      <c r="C13" s="22" t="s">
        <v>142</v>
      </c>
      <c r="D13" s="25" t="s">
        <v>133</v>
      </c>
      <c r="E13" s="25" t="s">
        <v>134</v>
      </c>
      <c r="F13" s="25" t="s">
        <v>143</v>
      </c>
      <c r="G13" s="25" t="s">
        <v>144</v>
      </c>
      <c r="H13" s="26"/>
    </row>
    <row r="14" spans="1:10" ht="15" customHeight="1" x14ac:dyDescent="0.25">
      <c r="C14" s="20"/>
      <c r="D14" s="26"/>
      <c r="E14" s="26"/>
      <c r="F14" s="26"/>
      <c r="G14" s="26"/>
      <c r="H14" s="26"/>
    </row>
    <row r="15" spans="1:10" ht="18.600000000000001" customHeight="1" x14ac:dyDescent="0.3">
      <c r="C15" s="1" t="s">
        <v>145</v>
      </c>
      <c r="D15" s="27">
        <f>D31</f>
        <v>1079.7</v>
      </c>
      <c r="E15" s="27">
        <f>E31</f>
        <v>813.9</v>
      </c>
      <c r="F15" s="27">
        <f>ROUND(D15*$I15,2)</f>
        <v>539.85</v>
      </c>
      <c r="G15" s="27">
        <f>ROUND(E15*$I15,2)</f>
        <v>406.95</v>
      </c>
      <c r="H15" s="27"/>
      <c r="I15" s="23">
        <v>0.5</v>
      </c>
    </row>
    <row r="16" spans="1:10" ht="20.25" customHeight="1" x14ac:dyDescent="0.3">
      <c r="C16" s="1" t="s">
        <v>138</v>
      </c>
      <c r="D16" s="27">
        <f>D32</f>
        <v>84.9</v>
      </c>
      <c r="E16" s="27">
        <f>E32</f>
        <v>64</v>
      </c>
      <c r="F16" s="27">
        <f>ROUND(D16*$I16,2)</f>
        <v>0</v>
      </c>
      <c r="G16" s="27">
        <f t="shared" ref="G16:G18" si="2">ROUND(E16*$I16,2)</f>
        <v>0</v>
      </c>
      <c r="H16" s="27"/>
      <c r="I16" s="23">
        <v>0</v>
      </c>
    </row>
    <row r="17" spans="1:49" ht="18.600000000000001" customHeight="1" x14ac:dyDescent="0.3">
      <c r="C17" s="1" t="s">
        <v>139</v>
      </c>
      <c r="D17" s="128">
        <f>D43</f>
        <v>215.4</v>
      </c>
      <c r="E17" s="128">
        <f>E43</f>
        <v>101.5</v>
      </c>
      <c r="F17" s="27">
        <f t="shared" ref="F17:F18" si="3">ROUND(D17*$I17,2)</f>
        <v>0</v>
      </c>
      <c r="G17" s="27">
        <f t="shared" si="2"/>
        <v>0</v>
      </c>
      <c r="H17" s="27"/>
      <c r="I17" s="23">
        <v>0</v>
      </c>
    </row>
    <row r="18" spans="1:49" ht="18.600000000000001" customHeight="1" x14ac:dyDescent="0.3">
      <c r="C18" s="7" t="s">
        <v>140</v>
      </c>
      <c r="D18" s="28">
        <f>D33</f>
        <v>14.1</v>
      </c>
      <c r="E18" s="28">
        <f>E33</f>
        <v>10.6</v>
      </c>
      <c r="F18" s="28">
        <f t="shared" si="3"/>
        <v>14.1</v>
      </c>
      <c r="G18" s="28">
        <f t="shared" si="2"/>
        <v>10.6</v>
      </c>
      <c r="H18" s="128"/>
      <c r="I18" s="23">
        <v>1</v>
      </c>
    </row>
    <row r="19" spans="1:49" ht="18.600000000000001" customHeight="1" x14ac:dyDescent="0.25">
      <c r="D19" s="15"/>
      <c r="E19" s="15" t="s">
        <v>141</v>
      </c>
      <c r="F19" s="29">
        <f>SUM(F15:F18)</f>
        <v>553.95000000000005</v>
      </c>
      <c r="G19" s="27">
        <f>SUM(G15:G18)</f>
        <v>417.55</v>
      </c>
      <c r="H19" s="27"/>
    </row>
    <row r="20" spans="1:49" ht="18.600000000000001" customHeight="1" x14ac:dyDescent="0.25">
      <c r="C20" s="7"/>
      <c r="D20" s="14"/>
      <c r="E20" s="14" t="s">
        <v>18</v>
      </c>
      <c r="F20" s="28">
        <f>F19*26</f>
        <v>14402.7</v>
      </c>
      <c r="G20" s="28">
        <f>G19*26</f>
        <v>10856.300000000001</v>
      </c>
      <c r="H20" s="128"/>
    </row>
    <row r="21" spans="1:49" ht="18.600000000000001" customHeight="1" x14ac:dyDescent="0.25">
      <c r="D21" s="15"/>
      <c r="E21" s="15"/>
      <c r="F21" s="15"/>
      <c r="G21" s="15"/>
      <c r="H21" s="15"/>
    </row>
    <row r="22" spans="1:49" ht="15" x14ac:dyDescent="0.25">
      <c r="C22" s="17" t="s">
        <v>146</v>
      </c>
    </row>
    <row r="23" spans="1:49" ht="15" x14ac:dyDescent="0.25">
      <c r="C23" s="17" t="s">
        <v>147</v>
      </c>
      <c r="F23" s="16"/>
    </row>
    <row r="24" spans="1:49" ht="15" x14ac:dyDescent="0.25">
      <c r="C24" s="17" t="s">
        <v>148</v>
      </c>
      <c r="F24" s="16"/>
    </row>
    <row r="25" spans="1:49" ht="15" x14ac:dyDescent="0.25">
      <c r="C25" s="17" t="s">
        <v>149</v>
      </c>
      <c r="F25" s="16"/>
    </row>
    <row r="26" spans="1:49" ht="15" x14ac:dyDescent="0.25">
      <c r="C26" s="17" t="s">
        <v>150</v>
      </c>
      <c r="F26" s="16"/>
    </row>
    <row r="27" spans="1:49" ht="15" x14ac:dyDescent="0.25">
      <c r="C27" s="17" t="s">
        <v>151</v>
      </c>
      <c r="F27" s="16"/>
    </row>
    <row r="28" spans="1:49" ht="14.25" customHeight="1" x14ac:dyDescent="0.25"/>
    <row r="29" spans="1:49" customFormat="1" ht="15" x14ac:dyDescent="0.25">
      <c r="A29" s="1"/>
      <c r="B29" s="18"/>
      <c r="C29" s="13"/>
      <c r="D29" s="13"/>
      <c r="E29" s="13"/>
      <c r="F29" s="13"/>
      <c r="G29" s="1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customFormat="1" ht="15" x14ac:dyDescent="0.25">
      <c r="A30" s="1"/>
      <c r="B30" s="132"/>
      <c r="C30" s="185" t="s">
        <v>152</v>
      </c>
      <c r="D30" s="62" t="s">
        <v>153</v>
      </c>
      <c r="E30" s="62" t="s">
        <v>154</v>
      </c>
      <c r="F30" s="62" t="s">
        <v>155</v>
      </c>
      <c r="G30" s="133"/>
      <c r="H30" s="1"/>
      <c r="I30" s="1"/>
      <c r="J30" s="1"/>
    </row>
    <row r="31" spans="1:49" customFormat="1" ht="15" x14ac:dyDescent="0.25">
      <c r="A31" s="1"/>
      <c r="B31" s="132"/>
      <c r="C31" s="1" t="s">
        <v>156</v>
      </c>
      <c r="D31" s="27">
        <v>1079.7</v>
      </c>
      <c r="E31" s="27">
        <v>813.9</v>
      </c>
      <c r="F31" s="134">
        <f>E31*2</f>
        <v>1627.8</v>
      </c>
      <c r="G31" s="135"/>
      <c r="H31" s="186"/>
      <c r="I31" s="16"/>
      <c r="J31" s="16"/>
    </row>
    <row r="32" spans="1:49" customFormat="1" ht="15" x14ac:dyDescent="0.25">
      <c r="A32" s="1"/>
      <c r="B32" s="132"/>
      <c r="C32" s="1" t="s">
        <v>157</v>
      </c>
      <c r="D32" s="27">
        <v>84.9</v>
      </c>
      <c r="E32" s="27">
        <v>64</v>
      </c>
      <c r="F32" s="134">
        <f t="shared" ref="F32:F33" si="4">E32*2</f>
        <v>128</v>
      </c>
      <c r="G32" s="136"/>
      <c r="H32" s="16"/>
      <c r="I32" s="1"/>
      <c r="J32" s="1"/>
    </row>
    <row r="33" spans="1:10" customFormat="1" ht="15" x14ac:dyDescent="0.25">
      <c r="A33" s="1"/>
      <c r="B33" s="132"/>
      <c r="C33" s="1" t="s">
        <v>158</v>
      </c>
      <c r="D33" s="134">
        <v>14.1</v>
      </c>
      <c r="E33" s="134">
        <v>10.6</v>
      </c>
      <c r="F33" s="134">
        <f t="shared" si="4"/>
        <v>21.2</v>
      </c>
      <c r="G33" s="133"/>
      <c r="H33" s="1"/>
      <c r="I33" s="1"/>
      <c r="J33" s="1"/>
    </row>
    <row r="34" spans="1:10" customFormat="1" ht="15" x14ac:dyDescent="0.25">
      <c r="A34" s="1"/>
      <c r="B34" s="132"/>
      <c r="C34" s="1" t="s">
        <v>159</v>
      </c>
      <c r="D34" s="134">
        <f>SUM(D31:D33)</f>
        <v>1178.7</v>
      </c>
      <c r="E34" s="134">
        <f t="shared" ref="E34:F34" si="5">SUM(E31:E33)</f>
        <v>888.5</v>
      </c>
      <c r="F34" s="134">
        <f t="shared" si="5"/>
        <v>1777</v>
      </c>
      <c r="G34" s="136"/>
      <c r="H34" s="16"/>
      <c r="I34" s="1"/>
      <c r="J34" s="1"/>
    </row>
    <row r="35" spans="1:10" customFormat="1" ht="15" x14ac:dyDescent="0.25">
      <c r="A35" s="1"/>
      <c r="B35" s="132"/>
      <c r="C35" s="1"/>
      <c r="D35" s="134"/>
      <c r="E35" s="134"/>
      <c r="F35" s="134"/>
      <c r="G35" s="133"/>
      <c r="H35" s="1"/>
      <c r="I35" s="1"/>
      <c r="J35" s="1"/>
    </row>
    <row r="36" spans="1:10" customFormat="1" ht="15.75" thickBot="1" x14ac:dyDescent="0.3">
      <c r="A36" s="1"/>
      <c r="B36" s="132"/>
      <c r="C36" s="137" t="s">
        <v>160</v>
      </c>
      <c r="D36" s="138">
        <f>D34*26</f>
        <v>30646.2</v>
      </c>
      <c r="E36" s="138">
        <f>E34*26</f>
        <v>23101</v>
      </c>
      <c r="F36" s="138">
        <f>F34*26</f>
        <v>46202</v>
      </c>
      <c r="G36" s="133"/>
      <c r="H36" s="1"/>
      <c r="I36" s="1"/>
      <c r="J36" s="1"/>
    </row>
    <row r="37" spans="1:10" customFormat="1" ht="15.75" thickTop="1" x14ac:dyDescent="0.25">
      <c r="A37" s="1"/>
      <c r="B37" s="132"/>
      <c r="C37" s="1"/>
      <c r="D37" s="134"/>
      <c r="E37" s="134"/>
      <c r="F37" s="134"/>
      <c r="G37" s="133"/>
      <c r="H37" s="1"/>
      <c r="I37" s="1"/>
      <c r="J37" s="1"/>
    </row>
    <row r="38" spans="1:10" customFormat="1" ht="15" x14ac:dyDescent="0.25">
      <c r="A38" s="1"/>
      <c r="B38" s="132"/>
      <c r="C38" s="187" t="s">
        <v>161</v>
      </c>
      <c r="D38" s="134"/>
      <c r="E38" s="134"/>
      <c r="F38" s="134"/>
      <c r="G38" s="133"/>
      <c r="H38" s="1"/>
      <c r="I38" s="1"/>
      <c r="J38" s="1"/>
    </row>
    <row r="39" spans="1:10" customFormat="1" ht="15" x14ac:dyDescent="0.25">
      <c r="A39" s="1"/>
      <c r="B39" s="139"/>
      <c r="C39" s="140"/>
      <c r="D39" s="7"/>
      <c r="E39" s="141"/>
      <c r="F39" s="7"/>
      <c r="G39" s="142"/>
      <c r="H39" s="1"/>
      <c r="I39" s="1"/>
      <c r="J39" s="1"/>
    </row>
    <row r="40" spans="1:10" customFormat="1" ht="15" x14ac:dyDescent="0.25">
      <c r="A40" s="1"/>
      <c r="B40" s="1"/>
      <c r="C40" s="1"/>
      <c r="D40" s="1"/>
      <c r="E40" s="1"/>
      <c r="F40" s="1"/>
      <c r="G40" s="1"/>
      <c r="H40" s="1"/>
      <c r="I40" s="1"/>
      <c r="J40" s="1"/>
    </row>
    <row r="41" spans="1:10" customFormat="1" ht="15" x14ac:dyDescent="0.25">
      <c r="A41" s="1"/>
      <c r="B41" s="18"/>
      <c r="C41" s="13"/>
      <c r="D41" s="13"/>
      <c r="E41" s="13"/>
      <c r="F41" s="13"/>
      <c r="G41" s="19"/>
      <c r="H41" s="1"/>
      <c r="I41" s="1"/>
      <c r="J41" s="1"/>
    </row>
    <row r="42" spans="1:10" customFormat="1" ht="15" x14ac:dyDescent="0.25">
      <c r="A42" s="1"/>
      <c r="B42" s="132"/>
      <c r="C42" s="185" t="s">
        <v>162</v>
      </c>
      <c r="D42" s="62" t="s">
        <v>153</v>
      </c>
      <c r="E42" s="62" t="s">
        <v>154</v>
      </c>
      <c r="F42" s="62" t="s">
        <v>155</v>
      </c>
      <c r="G42" s="133"/>
      <c r="H42" s="1"/>
      <c r="I42" s="1"/>
      <c r="J42" s="1"/>
    </row>
    <row r="43" spans="1:10" customFormat="1" ht="15" x14ac:dyDescent="0.25">
      <c r="A43" s="1"/>
      <c r="B43" s="132"/>
      <c r="C43" s="2" t="s">
        <v>163</v>
      </c>
      <c r="D43" s="128">
        <v>215.4</v>
      </c>
      <c r="E43" s="128">
        <f>F43/2</f>
        <v>101.5</v>
      </c>
      <c r="F43" s="189">
        <v>203</v>
      </c>
      <c r="G43" s="133"/>
      <c r="H43" s="1"/>
      <c r="I43" s="1"/>
      <c r="J43" s="1"/>
    </row>
    <row r="44" spans="1:10" customFormat="1" ht="15" x14ac:dyDescent="0.25">
      <c r="A44" s="1"/>
      <c r="B44" s="132"/>
      <c r="C44" s="2"/>
      <c r="D44" s="134"/>
      <c r="E44" s="134"/>
      <c r="F44" s="134"/>
      <c r="G44" s="133"/>
      <c r="H44" s="1"/>
      <c r="I44" s="1"/>
      <c r="J44" s="1"/>
    </row>
    <row r="45" spans="1:10" customFormat="1" ht="15.75" thickBot="1" x14ac:dyDescent="0.3">
      <c r="A45" s="1"/>
      <c r="B45" s="132"/>
      <c r="C45" s="137" t="s">
        <v>160</v>
      </c>
      <c r="D45" s="138">
        <f>D43*26</f>
        <v>5600.4000000000005</v>
      </c>
      <c r="E45" s="138">
        <f>F45/2</f>
        <v>2639</v>
      </c>
      <c r="F45" s="138">
        <f>F43*26</f>
        <v>5278</v>
      </c>
      <c r="G45" s="133"/>
      <c r="H45" s="1"/>
      <c r="I45" s="1"/>
      <c r="J45" s="1"/>
    </row>
    <row r="46" spans="1:10" customFormat="1" ht="15.75" thickTop="1" x14ac:dyDescent="0.25">
      <c r="A46" s="1"/>
      <c r="B46" s="132"/>
      <c r="C46" s="1"/>
      <c r="D46" s="190"/>
      <c r="E46" s="16"/>
      <c r="F46" s="1"/>
      <c r="G46" s="133"/>
      <c r="H46" s="1"/>
      <c r="I46" s="1"/>
      <c r="J46" s="1"/>
    </row>
    <row r="47" spans="1:10" customFormat="1" ht="15" x14ac:dyDescent="0.25">
      <c r="A47" s="1"/>
      <c r="B47" s="132"/>
      <c r="C47" s="191" t="s">
        <v>161</v>
      </c>
      <c r="D47" s="190"/>
      <c r="E47" s="16"/>
      <c r="F47" s="1"/>
      <c r="G47" s="133"/>
      <c r="H47" s="1"/>
      <c r="I47" s="1"/>
      <c r="J47" s="1"/>
    </row>
    <row r="48" spans="1:10" customFormat="1" ht="14.25" customHeight="1" x14ac:dyDescent="0.25">
      <c r="A48" s="1"/>
      <c r="B48" s="139"/>
      <c r="C48" s="7"/>
      <c r="D48" s="141"/>
      <c r="E48" s="7"/>
      <c r="F48" s="7"/>
      <c r="G48" s="142"/>
      <c r="H48" s="1"/>
      <c r="I48" s="1"/>
      <c r="J48" s="1"/>
    </row>
    <row r="49" spans="1:10" customFormat="1" ht="14.25" customHeight="1" x14ac:dyDescent="0.25">
      <c r="A49" s="1"/>
      <c r="B49" s="1"/>
      <c r="C49" s="1"/>
      <c r="D49" s="1"/>
      <c r="E49" s="1"/>
      <c r="F49" s="1"/>
      <c r="G49" s="1"/>
      <c r="H49" s="1"/>
      <c r="I49" s="1"/>
      <c r="J49" s="1"/>
    </row>
    <row r="50" spans="1:10" customFormat="1" ht="14.25" customHeight="1" x14ac:dyDescent="0.25">
      <c r="A50" s="1"/>
      <c r="B50" s="1" t="s">
        <v>291</v>
      </c>
      <c r="C50" s="1"/>
      <c r="D50" s="1"/>
      <c r="E50" s="1"/>
      <c r="F50" s="1"/>
      <c r="G50" s="1"/>
      <c r="H50" s="1"/>
      <c r="I50" s="1"/>
      <c r="J50" s="1"/>
    </row>
  </sheetData>
  <sheetProtection algorithmName="SHA-256" hashValue="3A38aCt4i1hvKCn827aJ/dWQV7aHVvyQnkH8FrdA8ZY=" saltValue="MkYlxwzUUpq5+ezkoZY4ug=="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5" x14ac:dyDescent="0.25"/>
  <cols>
    <col min="1" max="4" width="38.5703125" customWidth="1"/>
    <col min="5" max="5" width="35.85546875" customWidth="1"/>
    <col min="6" max="6" width="13.5703125" style="100" customWidth="1"/>
    <col min="7" max="8" width="35.85546875" customWidth="1"/>
  </cols>
  <sheetData>
    <row r="1" spans="1:8" x14ac:dyDescent="0.25">
      <c r="E1" s="108" t="s">
        <v>193</v>
      </c>
    </row>
    <row r="2" spans="1:8" ht="15.75" thickBot="1" x14ac:dyDescent="0.3"/>
    <row r="3" spans="1:8" x14ac:dyDescent="0.25">
      <c r="A3" s="1" t="s">
        <v>183</v>
      </c>
      <c r="B3" s="1" t="s">
        <v>27</v>
      </c>
      <c r="C3" s="1" t="s">
        <v>22</v>
      </c>
      <c r="D3" s="1" t="s">
        <v>169</v>
      </c>
      <c r="E3" s="101" t="s">
        <v>27</v>
      </c>
      <c r="F3" s="102">
        <v>1</v>
      </c>
    </row>
    <row r="4" spans="1:8" x14ac:dyDescent="0.25">
      <c r="A4" s="1" t="s">
        <v>189</v>
      </c>
      <c r="B4" s="1" t="s">
        <v>5</v>
      </c>
      <c r="C4" s="1" t="s">
        <v>23</v>
      </c>
      <c r="D4" s="1" t="s">
        <v>188</v>
      </c>
      <c r="E4" s="103" t="s">
        <v>5</v>
      </c>
      <c r="F4" s="104">
        <v>1</v>
      </c>
    </row>
    <row r="5" spans="1:8" x14ac:dyDescent="0.25">
      <c r="A5" s="1" t="s">
        <v>37</v>
      </c>
      <c r="B5" s="1" t="s">
        <v>28</v>
      </c>
      <c r="C5" s="1" t="s">
        <v>24</v>
      </c>
      <c r="E5" s="103" t="s">
        <v>28</v>
      </c>
      <c r="F5" s="105">
        <v>2</v>
      </c>
      <c r="G5" s="3"/>
      <c r="H5" s="3"/>
    </row>
    <row r="6" spans="1:8" x14ac:dyDescent="0.25">
      <c r="A6" s="1" t="s">
        <v>184</v>
      </c>
      <c r="B6" s="1" t="s">
        <v>29</v>
      </c>
      <c r="C6" s="1" t="s">
        <v>25</v>
      </c>
      <c r="E6" s="103" t="s">
        <v>29</v>
      </c>
      <c r="F6" s="105">
        <v>2</v>
      </c>
      <c r="G6" s="3"/>
      <c r="H6" s="3"/>
    </row>
    <row r="7" spans="1:8" x14ac:dyDescent="0.25">
      <c r="A7" s="1"/>
      <c r="B7" s="1" t="s">
        <v>30</v>
      </c>
      <c r="C7" s="1" t="s">
        <v>170</v>
      </c>
      <c r="E7" s="103" t="s">
        <v>30</v>
      </c>
      <c r="F7" s="105">
        <v>1</v>
      </c>
      <c r="G7" s="3"/>
      <c r="H7" s="3"/>
    </row>
    <row r="8" spans="1:8" x14ac:dyDescent="0.25">
      <c r="A8" s="1"/>
      <c r="B8" s="1" t="s">
        <v>31</v>
      </c>
      <c r="C8" s="1" t="s">
        <v>10</v>
      </c>
      <c r="D8" s="1" t="s">
        <v>175</v>
      </c>
      <c r="E8" s="103" t="s">
        <v>31</v>
      </c>
      <c r="F8" s="105">
        <v>2</v>
      </c>
      <c r="G8" s="3"/>
      <c r="H8" s="3"/>
    </row>
    <row r="9" spans="1:8" x14ac:dyDescent="0.25">
      <c r="A9" s="1"/>
      <c r="B9" s="1" t="s">
        <v>32</v>
      </c>
      <c r="D9" s="1" t="s">
        <v>12</v>
      </c>
      <c r="E9" s="103" t="s">
        <v>32</v>
      </c>
      <c r="F9" s="105">
        <v>3</v>
      </c>
      <c r="G9" s="3"/>
      <c r="H9" s="3"/>
    </row>
    <row r="10" spans="1:8" x14ac:dyDescent="0.25">
      <c r="A10" s="1"/>
      <c r="B10" s="1" t="s">
        <v>33</v>
      </c>
      <c r="C10" s="1"/>
      <c r="D10" s="1"/>
      <c r="E10" s="103" t="s">
        <v>33</v>
      </c>
      <c r="F10" s="105">
        <v>2</v>
      </c>
      <c r="G10" s="3"/>
      <c r="H10" s="3"/>
    </row>
    <row r="11" spans="1:8" x14ac:dyDescent="0.25">
      <c r="A11" s="1"/>
      <c r="B11" s="1" t="s">
        <v>34</v>
      </c>
      <c r="C11" s="1"/>
      <c r="D11" s="1"/>
      <c r="E11" s="103" t="s">
        <v>34</v>
      </c>
      <c r="F11" s="105">
        <v>3</v>
      </c>
      <c r="G11" s="3"/>
      <c r="H11" s="3"/>
    </row>
    <row r="12" spans="1:8" x14ac:dyDescent="0.25">
      <c r="A12" s="1"/>
      <c r="B12" s="1" t="s">
        <v>35</v>
      </c>
      <c r="C12" s="1"/>
      <c r="D12" s="1"/>
      <c r="E12" s="103" t="s">
        <v>35</v>
      </c>
      <c r="F12" s="105">
        <v>4</v>
      </c>
      <c r="G12" s="3"/>
      <c r="H12" s="3"/>
    </row>
    <row r="13" spans="1:8" x14ac:dyDescent="0.25">
      <c r="A13" s="1"/>
      <c r="B13" s="1" t="s">
        <v>36</v>
      </c>
      <c r="C13" s="1" t="s">
        <v>23</v>
      </c>
      <c r="D13" s="1" t="s">
        <v>169</v>
      </c>
      <c r="E13" s="103" t="s">
        <v>36</v>
      </c>
      <c r="F13" s="105">
        <v>5</v>
      </c>
      <c r="G13" s="3"/>
      <c r="H13" s="3"/>
    </row>
    <row r="14" spans="1:8" x14ac:dyDescent="0.25">
      <c r="A14" s="1"/>
      <c r="B14" s="1"/>
      <c r="C14" s="1" t="s">
        <v>24</v>
      </c>
      <c r="D14" s="1" t="s">
        <v>187</v>
      </c>
      <c r="E14" s="103" t="s">
        <v>38</v>
      </c>
      <c r="F14" s="105">
        <v>6</v>
      </c>
      <c r="G14" s="3"/>
      <c r="H14" s="3"/>
    </row>
    <row r="15" spans="1:8" x14ac:dyDescent="0.25">
      <c r="A15" s="1"/>
      <c r="B15" s="1"/>
      <c r="C15" s="1" t="s">
        <v>25</v>
      </c>
      <c r="D15" s="1"/>
      <c r="E15" s="103" t="s">
        <v>39</v>
      </c>
      <c r="F15" s="105">
        <v>7</v>
      </c>
      <c r="G15" s="3"/>
      <c r="H15" s="3"/>
    </row>
    <row r="16" spans="1:8" x14ac:dyDescent="0.25">
      <c r="A16" s="1"/>
      <c r="B16" s="1"/>
      <c r="C16" s="1" t="s">
        <v>170</v>
      </c>
      <c r="D16" s="1"/>
      <c r="E16" s="103" t="s">
        <v>40</v>
      </c>
      <c r="F16" s="105">
        <v>8</v>
      </c>
      <c r="G16" s="3"/>
      <c r="H16" s="3"/>
    </row>
    <row r="17" spans="1:6" x14ac:dyDescent="0.25">
      <c r="C17" s="1" t="s">
        <v>10</v>
      </c>
      <c r="E17" s="103" t="s">
        <v>41</v>
      </c>
      <c r="F17" s="104">
        <v>9</v>
      </c>
    </row>
    <row r="18" spans="1:6" ht="15.75" thickBot="1" x14ac:dyDescent="0.3">
      <c r="D18" s="1" t="s">
        <v>190</v>
      </c>
      <c r="E18" s="106" t="s">
        <v>42</v>
      </c>
      <c r="F18" s="107">
        <v>10</v>
      </c>
    </row>
    <row r="19" spans="1:6" x14ac:dyDescent="0.25">
      <c r="D19" s="1" t="s">
        <v>186</v>
      </c>
    </row>
    <row r="23" spans="1:6" x14ac:dyDescent="0.25">
      <c r="A23" s="1"/>
      <c r="B23" s="1" t="s">
        <v>38</v>
      </c>
    </row>
    <row r="24" spans="1:6" x14ac:dyDescent="0.25">
      <c r="A24" s="1"/>
      <c r="B24" s="1" t="s">
        <v>39</v>
      </c>
    </row>
    <row r="25" spans="1:6" x14ac:dyDescent="0.25">
      <c r="A25" s="1"/>
      <c r="B25" s="1" t="s">
        <v>40</v>
      </c>
    </row>
    <row r="26" spans="1:6" x14ac:dyDescent="0.25">
      <c r="A26" s="1"/>
      <c r="B26" s="1" t="s">
        <v>41</v>
      </c>
    </row>
    <row r="27" spans="1:6" x14ac:dyDescent="0.25">
      <c r="A27" s="1"/>
      <c r="B27" s="1" t="s">
        <v>42</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zoomScale="90" zoomScaleNormal="90" workbookViewId="0">
      <pane ySplit="3" topLeftCell="A4" activePane="bottomLeft" state="frozen"/>
      <selection activeCell="C12" sqref="C12"/>
      <selection pane="bottomLeft" activeCell="H13" sqref="H13:I13"/>
    </sheetView>
  </sheetViews>
  <sheetFormatPr defaultColWidth="0" defaultRowHeight="15"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26" width="0" style="1" hidden="1" customWidth="1"/>
    <col min="27" max="16384" width="9" style="1" hidden="1"/>
  </cols>
  <sheetData>
    <row r="1" spans="1:26" s="58" customFormat="1" ht="21" customHeight="1" thickTop="1" x14ac:dyDescent="0.35">
      <c r="A1" s="8"/>
      <c r="B1" s="56" t="s">
        <v>0</v>
      </c>
      <c r="C1" s="57"/>
      <c r="G1" s="59"/>
      <c r="R1" s="60"/>
    </row>
    <row r="2" spans="1:26" s="8" customFormat="1" ht="21" x14ac:dyDescent="0.35">
      <c r="B2" s="9" t="s">
        <v>215</v>
      </c>
      <c r="C2" s="9"/>
      <c r="G2" s="61"/>
      <c r="I2" s="62"/>
      <c r="J2" s="127"/>
      <c r="R2" s="63"/>
    </row>
    <row r="3" spans="1:26" ht="67.5" customHeight="1" x14ac:dyDescent="0.25">
      <c r="B3" s="64"/>
      <c r="C3" s="203" t="s">
        <v>1</v>
      </c>
      <c r="D3" s="203"/>
      <c r="E3" s="203"/>
      <c r="F3" s="203"/>
      <c r="G3" s="203"/>
      <c r="H3" s="203"/>
      <c r="I3" s="203"/>
      <c r="J3" s="203"/>
      <c r="K3" s="203"/>
    </row>
    <row r="4" spans="1:26" x14ac:dyDescent="0.25">
      <c r="Q4" s="65"/>
    </row>
    <row r="5" spans="1:26" x14ac:dyDescent="0.25">
      <c r="C5" s="20" t="s">
        <v>179</v>
      </c>
      <c r="L5" s="66" t="s">
        <v>2</v>
      </c>
      <c r="Q5" s="65"/>
    </row>
    <row r="6" spans="1:26" x14ac:dyDescent="0.25">
      <c r="L6" s="66"/>
    </row>
    <row r="7" spans="1:26" x14ac:dyDescent="0.25">
      <c r="B7"/>
      <c r="C7" s="1" t="s">
        <v>210</v>
      </c>
      <c r="G7" s="67" t="s">
        <v>3</v>
      </c>
      <c r="H7" s="197" t="s">
        <v>184</v>
      </c>
      <c r="I7" s="198"/>
      <c r="L7" s="66">
        <f>MATCH(H7,LISTS!A3:A6,0)</f>
        <v>4</v>
      </c>
    </row>
    <row r="8" spans="1:26" x14ac:dyDescent="0.25">
      <c r="G8" s="67"/>
      <c r="L8" s="66"/>
      <c r="N8" s="2"/>
      <c r="O8" s="2"/>
      <c r="P8" s="2"/>
      <c r="Q8" s="2"/>
      <c r="S8" s="2"/>
      <c r="T8" s="2"/>
      <c r="U8" s="2"/>
      <c r="V8" s="2"/>
      <c r="W8" s="2"/>
      <c r="X8" s="2"/>
      <c r="Y8" s="2"/>
      <c r="Z8" s="2"/>
    </row>
    <row r="9" spans="1:26" x14ac:dyDescent="0.25">
      <c r="B9"/>
      <c r="C9" s="1" t="s">
        <v>4</v>
      </c>
      <c r="G9" s="67" t="s">
        <v>3</v>
      </c>
      <c r="H9" s="197" t="s">
        <v>39</v>
      </c>
      <c r="I9" s="198"/>
      <c r="L9" s="66">
        <f>IFERROR(IF(L7=4, MATCH(H9,LISTS!B23:B27,0), MATCH(H9,LISTS!B3:B13,0)),100)</f>
        <v>2</v>
      </c>
      <c r="N9" s="2"/>
      <c r="O9" s="2"/>
      <c r="P9" s="2"/>
      <c r="Q9" s="2"/>
      <c r="S9" s="2"/>
      <c r="T9" s="2"/>
      <c r="U9" s="2"/>
      <c r="V9" s="2"/>
      <c r="W9" s="2"/>
      <c r="X9" s="2"/>
      <c r="Y9" s="2"/>
      <c r="Z9" s="2"/>
    </row>
    <row r="10" spans="1:26" x14ac:dyDescent="0.25">
      <c r="G10" s="67"/>
      <c r="I10" s="71"/>
      <c r="J10" s="1" t="s">
        <v>6</v>
      </c>
      <c r="L10" s="66"/>
      <c r="N10" s="2"/>
      <c r="O10" s="2"/>
      <c r="P10" s="2"/>
      <c r="Q10" s="2"/>
      <c r="S10" s="2"/>
      <c r="T10" s="2"/>
      <c r="U10" s="2"/>
      <c r="V10" s="2"/>
      <c r="W10" s="2"/>
      <c r="X10" s="2"/>
      <c r="Y10" s="2"/>
      <c r="Z10" s="2"/>
    </row>
    <row r="11" spans="1:26" x14ac:dyDescent="0.25">
      <c r="B11"/>
      <c r="C11" s="68" t="s">
        <v>7</v>
      </c>
      <c r="D11" s="68"/>
      <c r="E11" s="68"/>
      <c r="F11" s="68"/>
      <c r="G11" s="69" t="s">
        <v>8</v>
      </c>
      <c r="H11" s="204">
        <f>VLOOKUP(H9,LISTS!E3:F18,2,FALSE)</f>
        <v>7</v>
      </c>
      <c r="I11" s="205"/>
      <c r="L11" s="66">
        <f>H11</f>
        <v>7</v>
      </c>
      <c r="N11" s="2"/>
      <c r="O11" s="2"/>
      <c r="P11" s="2"/>
      <c r="Q11" s="2"/>
      <c r="S11" s="2"/>
      <c r="T11" s="2"/>
      <c r="U11" s="2"/>
      <c r="V11" s="2"/>
      <c r="W11" s="2"/>
      <c r="X11" s="2"/>
      <c r="Y11" s="2"/>
      <c r="Z11" s="2"/>
    </row>
    <row r="12" spans="1:26" x14ac:dyDescent="0.25">
      <c r="B12"/>
      <c r="C12" s="68"/>
      <c r="D12" s="68"/>
      <c r="E12" s="68"/>
      <c r="F12" s="68"/>
      <c r="G12" s="69"/>
      <c r="H12" s="71" t="str">
        <f>IF(L9=100, "Invalid Selection: Please change the Stock or Building Type", "")</f>
        <v/>
      </c>
      <c r="I12" s="70"/>
      <c r="L12" s="66"/>
      <c r="N12" s="2"/>
      <c r="O12" s="2"/>
      <c r="P12" s="2"/>
      <c r="Q12" s="2"/>
      <c r="S12" s="2"/>
      <c r="T12" s="2"/>
      <c r="U12" s="2"/>
      <c r="V12" s="2"/>
      <c r="W12" s="2"/>
      <c r="X12" s="2"/>
      <c r="Y12" s="2"/>
      <c r="Z12" s="2"/>
    </row>
    <row r="13" spans="1:26" x14ac:dyDescent="0.25">
      <c r="B13"/>
      <c r="C13" s="1" t="s">
        <v>9</v>
      </c>
      <c r="G13" s="67" t="s">
        <v>3</v>
      </c>
      <c r="H13" s="197" t="s">
        <v>24</v>
      </c>
      <c r="I13" s="198"/>
      <c r="L13" s="66">
        <f>MATCH($H$13,'Benchmark Amounts'!$E$71:$O$71,FALSE)</f>
        <v>4</v>
      </c>
      <c r="N13" s="2"/>
      <c r="O13" s="2"/>
      <c r="P13" s="2"/>
      <c r="Q13" s="2"/>
      <c r="S13" s="2"/>
      <c r="T13" s="2"/>
      <c r="U13" s="2"/>
      <c r="V13" s="2"/>
      <c r="W13" s="2"/>
      <c r="X13" s="2"/>
      <c r="Y13" s="2"/>
      <c r="Z13" s="2"/>
    </row>
    <row r="14" spans="1:26" x14ac:dyDescent="0.25">
      <c r="G14" s="67"/>
      <c r="H14" s="71" t="str">
        <f>IF(RIGHT(H7,9)&amp;H13="New Build"&amp;"Basic", "Invalid Selection - Basic New Builds are not funded", "")</f>
        <v/>
      </c>
      <c r="I14" s="71"/>
      <c r="L14" s="66"/>
      <c r="N14" s="2"/>
      <c r="O14" s="2"/>
      <c r="P14" s="2"/>
      <c r="Q14" s="2"/>
      <c r="R14" s="2"/>
      <c r="S14" s="72"/>
      <c r="T14" s="2"/>
      <c r="U14" s="2"/>
      <c r="V14" s="2"/>
      <c r="W14" s="2"/>
      <c r="X14" s="2"/>
      <c r="Y14" s="2"/>
      <c r="Z14" s="2"/>
    </row>
    <row r="15" spans="1:26" x14ac:dyDescent="0.25">
      <c r="C15" s="1" t="s">
        <v>11</v>
      </c>
      <c r="G15" s="67" t="s">
        <v>3</v>
      </c>
      <c r="H15" s="197" t="s">
        <v>175</v>
      </c>
      <c r="I15" s="198"/>
      <c r="L15" s="66">
        <f>IF(H15="Without OOA", 0, 1)</f>
        <v>0</v>
      </c>
      <c r="N15" s="2"/>
      <c r="O15" s="2"/>
      <c r="P15" s="2"/>
      <c r="Q15" s="2"/>
      <c r="R15" s="2"/>
      <c r="S15" s="2"/>
      <c r="T15" s="2"/>
      <c r="U15" s="2"/>
      <c r="V15" s="2"/>
      <c r="W15" s="2"/>
      <c r="X15" s="2"/>
      <c r="Y15" s="2"/>
      <c r="Z15" s="2"/>
    </row>
    <row r="16" spans="1:26" x14ac:dyDescent="0.25">
      <c r="N16" s="2"/>
      <c r="O16" s="2"/>
      <c r="P16" s="2"/>
      <c r="Q16" s="2"/>
      <c r="S16" s="2"/>
      <c r="T16" s="2"/>
      <c r="U16" s="2"/>
      <c r="V16" s="2"/>
      <c r="W16" s="2"/>
      <c r="X16" s="2"/>
      <c r="Y16" s="2"/>
      <c r="Z16" s="2"/>
    </row>
    <row r="17" spans="3:26" x14ac:dyDescent="0.25">
      <c r="C17" s="1" t="s">
        <v>15</v>
      </c>
      <c r="G17" s="67" t="s">
        <v>3</v>
      </c>
      <c r="H17" s="197" t="s">
        <v>169</v>
      </c>
      <c r="I17" s="198"/>
      <c r="L17" s="66">
        <f>IF($H$17="Without Fire Sprinklers",0,1)</f>
        <v>0</v>
      </c>
      <c r="N17" s="2"/>
      <c r="O17" s="2"/>
      <c r="P17" s="2"/>
      <c r="Q17" s="2"/>
      <c r="S17" s="2"/>
      <c r="T17" s="2"/>
      <c r="U17" s="2"/>
      <c r="V17" s="2"/>
      <c r="W17" s="2"/>
      <c r="X17" s="2"/>
      <c r="Y17" s="2"/>
      <c r="Z17" s="2"/>
    </row>
    <row r="18" spans="3:26" x14ac:dyDescent="0.25">
      <c r="G18" s="67"/>
      <c r="H18" s="71" t="str">
        <f>IF(AND($H$13="Basic",$H$15="With OOA"),"Invalid Selection - please change the above cell to: Without OOA",IF($H$15="Without OOA","",""))</f>
        <v/>
      </c>
      <c r="I18" s="71"/>
      <c r="L18" s="66"/>
      <c r="N18" s="2"/>
      <c r="O18" s="2"/>
      <c r="P18" s="2"/>
      <c r="Q18" s="2"/>
      <c r="S18" s="72"/>
      <c r="T18" s="2"/>
      <c r="U18" s="2"/>
      <c r="V18" s="2"/>
      <c r="W18" s="2"/>
      <c r="X18" s="2"/>
      <c r="Y18" s="2"/>
      <c r="Z18" s="2"/>
    </row>
    <row r="19" spans="3:26" x14ac:dyDescent="0.25">
      <c r="C19" s="1" t="s">
        <v>185</v>
      </c>
      <c r="G19" s="67" t="s">
        <v>3</v>
      </c>
      <c r="H19" s="197" t="s">
        <v>190</v>
      </c>
      <c r="I19" s="198"/>
      <c r="L19" s="66">
        <f>IF($H$19="Input Tax Credits were claimed",0,1)</f>
        <v>0</v>
      </c>
      <c r="N19" s="2"/>
      <c r="O19" s="2"/>
      <c r="P19" s="2"/>
      <c r="Q19" s="2"/>
      <c r="S19" s="72"/>
      <c r="T19" s="2"/>
      <c r="U19" s="2"/>
      <c r="V19" s="2"/>
      <c r="W19" s="2"/>
      <c r="X19" s="2"/>
      <c r="Y19" s="2"/>
      <c r="Z19" s="2"/>
    </row>
    <row r="20" spans="3:26" x14ac:dyDescent="0.25">
      <c r="G20" s="67"/>
      <c r="H20" s="71" t="str">
        <f>IF(AND(L7&gt;1,L19=1), "Invalid Selection - Choose 'Input Tax Credits were claimed'.", "")</f>
        <v/>
      </c>
      <c r="I20" s="71"/>
      <c r="L20" s="66"/>
      <c r="N20" s="2"/>
      <c r="O20" s="2"/>
      <c r="P20" s="2"/>
      <c r="Q20" s="2"/>
      <c r="S20" s="72"/>
      <c r="T20" s="2"/>
      <c r="U20" s="2"/>
      <c r="V20" s="2"/>
      <c r="W20" s="2"/>
      <c r="X20" s="2"/>
      <c r="Y20" s="2"/>
      <c r="Z20" s="2"/>
    </row>
    <row r="21" spans="3:26" x14ac:dyDescent="0.25">
      <c r="C21" s="68" t="s">
        <v>176</v>
      </c>
      <c r="D21" s="68"/>
      <c r="E21" s="68"/>
      <c r="F21" s="68"/>
      <c r="G21" s="69" t="s">
        <v>8</v>
      </c>
      <c r="H21" s="199"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7388</v>
      </c>
      <c r="I21" s="200"/>
      <c r="L21" s="66"/>
      <c r="N21" s="2"/>
      <c r="O21" s="98"/>
      <c r="P21" s="2"/>
      <c r="Q21" s="2"/>
      <c r="S21" s="2"/>
      <c r="T21" s="2"/>
      <c r="U21" s="2"/>
      <c r="V21" s="2"/>
      <c r="W21" s="2"/>
      <c r="X21" s="2"/>
      <c r="Y21" s="2"/>
      <c r="Z21" s="2"/>
    </row>
    <row r="22" spans="3:26" x14ac:dyDescent="0.25">
      <c r="G22" s="67"/>
      <c r="H22"/>
      <c r="I22"/>
      <c r="L22" s="66"/>
      <c r="N22" s="2"/>
      <c r="O22" s="2"/>
      <c r="P22" s="2"/>
      <c r="Q22" s="2"/>
      <c r="S22" s="2"/>
      <c r="T22" s="2"/>
      <c r="U22" s="2"/>
      <c r="V22" s="2"/>
      <c r="W22" s="2"/>
      <c r="X22" s="2"/>
      <c r="Y22" s="2"/>
      <c r="Z22" s="2"/>
    </row>
    <row r="23" spans="3:26" x14ac:dyDescent="0.25">
      <c r="C23" s="1" t="s">
        <v>201</v>
      </c>
      <c r="G23" s="67" t="s">
        <v>3</v>
      </c>
      <c r="H23" s="197" t="s">
        <v>115</v>
      </c>
      <c r="I23" s="198"/>
      <c r="L23" s="66">
        <f>MATCH($H$23,'Location Factors - Other'!$B$6:$B$94,FALSE)</f>
        <v>72</v>
      </c>
      <c r="N23" s="2"/>
      <c r="O23" s="2"/>
      <c r="P23" s="2"/>
      <c r="Q23" s="2"/>
      <c r="S23" s="2"/>
      <c r="T23" s="2"/>
      <c r="U23" s="2"/>
      <c r="V23" s="2"/>
      <c r="W23" s="2"/>
      <c r="X23" s="2"/>
      <c r="Y23" s="2"/>
      <c r="Z23" s="2"/>
    </row>
    <row r="24" spans="3:26" x14ac:dyDescent="0.25">
      <c r="G24" s="67"/>
      <c r="N24" s="2"/>
      <c r="O24" s="2"/>
      <c r="P24" s="2"/>
      <c r="Q24" s="2"/>
      <c r="S24" s="2"/>
      <c r="T24" s="2"/>
      <c r="U24" s="2"/>
      <c r="V24" s="2"/>
      <c r="W24" s="2"/>
      <c r="X24" s="2"/>
      <c r="Y24" s="2"/>
      <c r="Z24" s="2"/>
    </row>
    <row r="25" spans="3:26" x14ac:dyDescent="0.25">
      <c r="C25" s="68" t="s">
        <v>14</v>
      </c>
      <c r="G25" s="69" t="s">
        <v>8</v>
      </c>
      <c r="H25" s="201">
        <f>IFERROR(
IF(L7&lt;3,INDEX('Location Factors - New Builds'!$C$6:$M$94,$L$23,$L$9),
IF(L7=3,INDEX('Location Factors - Other'!$C$6:$M$94,$L$23,$L$9),INDEX('Location Factors - Other'!$C$6:$M$94,$L$23,11))), 0)</f>
        <v>0.91</v>
      </c>
      <c r="I25" s="202"/>
      <c r="N25" s="2"/>
      <c r="O25" s="2"/>
      <c r="P25" s="2"/>
      <c r="Q25" s="2"/>
      <c r="S25" s="2"/>
      <c r="T25" s="2"/>
      <c r="U25" s="2"/>
      <c r="V25" s="2"/>
      <c r="W25" s="2"/>
      <c r="X25" s="2"/>
      <c r="Y25" s="2"/>
      <c r="Z25" s="2"/>
    </row>
    <row r="26" spans="3:26" x14ac:dyDescent="0.25">
      <c r="G26" s="67"/>
      <c r="H26" s="71" t="str">
        <f>IF(AND($H$13="Basic",$H$15="With OOA"),"Invalid Selection - please change the above cell to: Without OOA",IF($H$15="Without OOA","",""))</f>
        <v/>
      </c>
      <c r="I26" s="71"/>
      <c r="L26" s="66"/>
      <c r="N26" s="2"/>
      <c r="O26" s="2"/>
      <c r="P26" s="2"/>
      <c r="Q26" s="2"/>
      <c r="S26" s="72"/>
      <c r="T26" s="2"/>
      <c r="U26" s="2"/>
      <c r="V26" s="2"/>
      <c r="W26" s="2"/>
      <c r="X26" s="2"/>
      <c r="Y26" s="2"/>
      <c r="Z26" s="2"/>
    </row>
    <row r="27" spans="3:26" ht="15.75" x14ac:dyDescent="0.25">
      <c r="C27" s="73" t="s">
        <v>199</v>
      </c>
      <c r="D27" s="68"/>
      <c r="E27" s="68"/>
      <c r="F27" s="68"/>
      <c r="G27" s="69" t="s">
        <v>8</v>
      </c>
      <c r="H27" s="195">
        <f>ROUND(H25*H21,0)</f>
        <v>6723</v>
      </c>
      <c r="I27" s="196"/>
      <c r="L27" s="66"/>
      <c r="N27" s="2"/>
      <c r="O27" s="2"/>
      <c r="P27" s="2"/>
      <c r="Q27" s="2"/>
      <c r="S27" s="2"/>
      <c r="T27" s="2"/>
      <c r="U27" s="2"/>
      <c r="V27" s="2"/>
      <c r="W27" s="2"/>
      <c r="X27" s="2"/>
      <c r="Y27" s="2"/>
      <c r="Z27" s="2"/>
    </row>
    <row r="28" spans="3:26" x14ac:dyDescent="0.25">
      <c r="C28" s="68"/>
      <c r="D28" s="68"/>
      <c r="E28" s="68"/>
      <c r="F28" s="68"/>
      <c r="G28" s="69"/>
      <c r="H28" s="69"/>
      <c r="I28" s="69"/>
      <c r="J28" s="69"/>
      <c r="N28" s="2"/>
      <c r="O28" s="2"/>
      <c r="P28" s="2"/>
      <c r="Q28" s="2"/>
      <c r="S28" s="2"/>
      <c r="T28" s="2"/>
      <c r="U28" s="2"/>
      <c r="V28" s="2"/>
      <c r="W28" s="2"/>
      <c r="X28" s="2"/>
      <c r="Y28" s="2"/>
      <c r="Z28" s="2"/>
    </row>
    <row r="29" spans="3:26" x14ac:dyDescent="0.25">
      <c r="C29" s="74"/>
      <c r="N29" s="2"/>
      <c r="O29" s="2"/>
      <c r="P29" s="2"/>
      <c r="Q29" s="2"/>
      <c r="S29" s="2"/>
      <c r="T29" s="2"/>
      <c r="U29" s="2"/>
      <c r="V29" s="2"/>
      <c r="W29" s="2"/>
      <c r="X29" s="2"/>
      <c r="Y29" s="2"/>
      <c r="Z29" s="2"/>
    </row>
    <row r="30" spans="3:26" customFormat="1" ht="32.25" customHeight="1" x14ac:dyDescent="0.25">
      <c r="C30" s="75" t="s">
        <v>180</v>
      </c>
      <c r="D30" s="76"/>
      <c r="E30" s="76"/>
      <c r="F30" s="77" t="s">
        <v>177</v>
      </c>
      <c r="G30" s="77" t="s">
        <v>178</v>
      </c>
      <c r="H30" s="77" t="s">
        <v>17</v>
      </c>
      <c r="I30" s="77" t="s">
        <v>168</v>
      </c>
      <c r="J30" s="78"/>
    </row>
    <row r="31" spans="3:26" customFormat="1" x14ac:dyDescent="0.25">
      <c r="C31" t="s">
        <v>194</v>
      </c>
      <c r="F31" s="54">
        <f>SDA_Amount</f>
        <v>6723</v>
      </c>
      <c r="G31" s="52">
        <f>MRRC_Single</f>
        <v>13170.560000000001</v>
      </c>
      <c r="H31" s="53">
        <f>F31+G31</f>
        <v>19893.560000000001</v>
      </c>
      <c r="I31" s="79">
        <f>H31</f>
        <v>19893.560000000001</v>
      </c>
      <c r="J31" s="80"/>
    </row>
    <row r="32" spans="3:26" customFormat="1" x14ac:dyDescent="0.25">
      <c r="C32" t="s">
        <v>19</v>
      </c>
      <c r="F32" s="54">
        <f>F31/2-0.15*MRRC!F11</f>
        <v>1385.9159999999999</v>
      </c>
      <c r="G32" s="52">
        <f>MRRC_Single</f>
        <v>13170.560000000001</v>
      </c>
      <c r="H32" s="53">
        <f t="shared" ref="H32:H33" si="0">F32+G32</f>
        <v>14556.476000000001</v>
      </c>
      <c r="I32" s="79">
        <f t="shared" ref="I32:I33" si="1">H32</f>
        <v>14556.476000000001</v>
      </c>
      <c r="J32" s="81"/>
    </row>
    <row r="33" spans="3:10" customFormat="1" x14ac:dyDescent="0.25">
      <c r="C33" t="s">
        <v>195</v>
      </c>
      <c r="F33" s="54">
        <f>SDA_Amount</f>
        <v>6723</v>
      </c>
      <c r="G33" s="52">
        <f>MRRC_Single</f>
        <v>13170.560000000001</v>
      </c>
      <c r="H33" s="53">
        <f t="shared" si="0"/>
        <v>19893.560000000001</v>
      </c>
      <c r="I33" s="79">
        <f t="shared" si="1"/>
        <v>19893.560000000001</v>
      </c>
      <c r="J33" s="81"/>
    </row>
    <row r="34" spans="3:10" customFormat="1" x14ac:dyDescent="0.25">
      <c r="C34" t="s">
        <v>196</v>
      </c>
      <c r="F34" s="54">
        <f>SDA_Amount/2-0.15*MRRC_Single</f>
        <v>1385.9159999999999</v>
      </c>
      <c r="G34" s="52">
        <f>MRRC_Member_of_a_Couple</f>
        <v>8345.48</v>
      </c>
      <c r="H34" s="53">
        <f>G34+F34</f>
        <v>9731.3959999999988</v>
      </c>
      <c r="I34" s="79">
        <f>2*H34</f>
        <v>19462.791999999998</v>
      </c>
      <c r="J34" s="81"/>
    </row>
    <row r="35" spans="3:10" customFormat="1" x14ac:dyDescent="0.25">
      <c r="C35" t="s">
        <v>197</v>
      </c>
      <c r="F35" s="54">
        <f>SDA_Amount-0.3*MRRC_Single</f>
        <v>2771.8319999999999</v>
      </c>
      <c r="G35" s="52">
        <f>MRRC_Member_of_a_Couple</f>
        <v>8345.48</v>
      </c>
      <c r="H35" s="53">
        <f>F35+G35</f>
        <v>11117.312</v>
      </c>
      <c r="I35" s="79">
        <f>H35+G36</f>
        <v>11117.312</v>
      </c>
      <c r="J35" s="81"/>
    </row>
    <row r="36" spans="3:10" customFormat="1" x14ac:dyDescent="0.25">
      <c r="C36" s="84" t="s">
        <v>198</v>
      </c>
      <c r="G36" s="55"/>
      <c r="H36" s="83"/>
      <c r="I36" s="83"/>
    </row>
    <row r="37" spans="3:10" customFormat="1" ht="15" customHeight="1" x14ac:dyDescent="0.25">
      <c r="H37" s="83"/>
      <c r="I37" s="83"/>
    </row>
    <row r="38" spans="3:10" customFormat="1" ht="15" hidden="1" customHeight="1" x14ac:dyDescent="0.25">
      <c r="C38" s="85"/>
      <c r="D38" s="86"/>
      <c r="G38" s="82"/>
    </row>
    <row r="39" spans="3:10" customFormat="1" ht="15" hidden="1" customHeight="1" x14ac:dyDescent="0.25"/>
    <row r="40" spans="3:10" customFormat="1" ht="15" hidden="1" customHeight="1" x14ac:dyDescent="0.25">
      <c r="C40" s="85"/>
    </row>
    <row r="41" spans="3:10" customFormat="1" ht="15" hidden="1" customHeight="1" x14ac:dyDescent="0.25">
      <c r="C41" s="85"/>
    </row>
    <row r="42" spans="3:10" customFormat="1" ht="15" hidden="1" customHeight="1" x14ac:dyDescent="0.25">
      <c r="C42" s="85"/>
    </row>
    <row r="43" spans="3:10" customFormat="1" ht="15" hidden="1" customHeight="1" x14ac:dyDescent="0.25"/>
    <row r="44" spans="3:10" customFormat="1" ht="15" hidden="1" customHeight="1" x14ac:dyDescent="0.25"/>
    <row r="45" spans="3:10" customFormat="1" ht="15" hidden="1" customHeight="1" x14ac:dyDescent="0.25"/>
    <row r="46" spans="3:10" customFormat="1" ht="15" hidden="1" customHeight="1" x14ac:dyDescent="0.25"/>
    <row r="47" spans="3:10" customFormat="1" ht="15" hidden="1" customHeight="1" x14ac:dyDescent="0.25"/>
    <row r="48" spans="3:10"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sheetData>
  <sheetProtection algorithmName="SHA-256" hashValue="JGZUNGSKxFbrfIkuSQrWdZ6BqCG2A9mU1J7EccD0gMs=" saltValue="5ccJwGWP4yXTT8LIzZIKO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7" sqref="H7:I7"/>
    </sheetView>
  </sheetViews>
  <sheetFormatPr defaultColWidth="0" defaultRowHeight="15" customHeight="1"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26" width="0" style="1" hidden="1" customWidth="1"/>
    <col min="27" max="16384" width="9" style="1" hidden="1"/>
  </cols>
  <sheetData>
    <row r="1" spans="1:26" s="58" customFormat="1" ht="21" customHeight="1" thickTop="1" x14ac:dyDescent="0.35">
      <c r="A1" s="8"/>
      <c r="B1" s="56" t="s">
        <v>0</v>
      </c>
      <c r="C1" s="57"/>
      <c r="G1" s="59"/>
      <c r="R1" s="60"/>
    </row>
    <row r="2" spans="1:26" s="8" customFormat="1" ht="21" x14ac:dyDescent="0.35">
      <c r="B2" s="9" t="s">
        <v>215</v>
      </c>
      <c r="C2" s="9"/>
      <c r="G2" s="61"/>
      <c r="I2" s="62"/>
      <c r="J2" s="127"/>
      <c r="R2" s="63"/>
    </row>
    <row r="3" spans="1:26" ht="67.5" customHeight="1" x14ac:dyDescent="0.25">
      <c r="B3" s="64"/>
      <c r="C3" s="203" t="s">
        <v>1</v>
      </c>
      <c r="D3" s="203"/>
      <c r="E3" s="203"/>
      <c r="F3" s="203"/>
      <c r="G3" s="203"/>
      <c r="H3" s="203"/>
      <c r="I3" s="203"/>
      <c r="J3" s="203"/>
      <c r="K3" s="203"/>
    </row>
    <row r="4" spans="1:26" x14ac:dyDescent="0.25">
      <c r="Q4" s="65"/>
    </row>
    <row r="5" spans="1:26" x14ac:dyDescent="0.25">
      <c r="C5" s="20" t="s">
        <v>179</v>
      </c>
      <c r="L5" s="66" t="s">
        <v>2</v>
      </c>
      <c r="Q5" s="65"/>
    </row>
    <row r="6" spans="1:26" x14ac:dyDescent="0.25">
      <c r="L6" s="66"/>
    </row>
    <row r="7" spans="1:26" x14ac:dyDescent="0.25">
      <c r="B7"/>
      <c r="C7" s="1" t="s">
        <v>210</v>
      </c>
      <c r="G7" s="67" t="s">
        <v>3</v>
      </c>
      <c r="H7" s="197" t="s">
        <v>37</v>
      </c>
      <c r="I7" s="198"/>
      <c r="L7" s="66">
        <f>MATCH(H7,LISTS!A3:A6,0)</f>
        <v>3</v>
      </c>
    </row>
    <row r="8" spans="1:26" x14ac:dyDescent="0.25">
      <c r="G8" s="67"/>
      <c r="H8" s="64" t="str">
        <f>IF(L7=4, "Invalid Selection: Appendix H does not apply to Legacy Stock.", "")</f>
        <v/>
      </c>
      <c r="L8" s="66"/>
      <c r="N8" s="2"/>
      <c r="O8" s="2"/>
      <c r="P8" s="2"/>
      <c r="Q8" s="2"/>
      <c r="S8" s="2"/>
      <c r="T8" s="2"/>
      <c r="U8" s="2"/>
      <c r="V8" s="2"/>
      <c r="W8" s="2"/>
      <c r="X8" s="2"/>
      <c r="Y8" s="2"/>
      <c r="Z8" s="2"/>
    </row>
    <row r="9" spans="1:26" x14ac:dyDescent="0.25">
      <c r="B9"/>
      <c r="C9" s="1" t="s">
        <v>4</v>
      </c>
      <c r="G9" s="67" t="s">
        <v>3</v>
      </c>
      <c r="H9" s="197" t="s">
        <v>27</v>
      </c>
      <c r="I9" s="198"/>
      <c r="L9" s="66">
        <f>MATCH(H9,'Appendix H Amounts'!C11:C36,0)</f>
        <v>1</v>
      </c>
      <c r="N9" s="2"/>
      <c r="O9" s="2"/>
      <c r="P9" s="2"/>
      <c r="Q9" s="2"/>
      <c r="S9" s="2"/>
      <c r="T9" s="2"/>
      <c r="U9" s="2"/>
      <c r="V9" s="2"/>
      <c r="W9" s="2"/>
      <c r="X9" s="2"/>
      <c r="Y9" s="2"/>
      <c r="Z9" s="2"/>
    </row>
    <row r="10" spans="1:26" x14ac:dyDescent="0.25">
      <c r="G10" s="67"/>
      <c r="H10" s="71" t="str">
        <f>IF(L9=100, "Invalid Selection: Please change the Stock or Building Type", "")</f>
        <v/>
      </c>
      <c r="I10" s="71"/>
      <c r="J10" s="1" t="s">
        <v>6</v>
      </c>
      <c r="L10" s="66">
        <f>MATCH(H9,'Location Factors - Other'!C5:M5,0)</f>
        <v>1</v>
      </c>
      <c r="N10" s="2"/>
      <c r="O10" s="2"/>
      <c r="P10" s="2"/>
      <c r="Q10" s="2"/>
      <c r="S10" s="2"/>
      <c r="T10" s="2"/>
      <c r="U10" s="2"/>
      <c r="V10" s="2"/>
      <c r="W10" s="2"/>
      <c r="X10" s="2"/>
      <c r="Y10" s="2"/>
      <c r="Z10" s="2"/>
    </row>
    <row r="11" spans="1:26" x14ac:dyDescent="0.25">
      <c r="B11"/>
      <c r="C11" s="68" t="s">
        <v>7</v>
      </c>
      <c r="D11" s="68"/>
      <c r="E11" s="68"/>
      <c r="F11" s="68"/>
      <c r="G11" s="69" t="s">
        <v>8</v>
      </c>
      <c r="H11" s="204">
        <f>VLOOKUP(H9,LISTS!E3:F18,2,FALSE)</f>
        <v>1</v>
      </c>
      <c r="I11" s="205"/>
      <c r="L11" s="66">
        <f>H11</f>
        <v>1</v>
      </c>
      <c r="N11" s="2"/>
      <c r="O11" s="2"/>
      <c r="P11" s="2"/>
      <c r="Q11" s="2"/>
      <c r="S11" s="2"/>
      <c r="T11" s="2"/>
      <c r="U11" s="2"/>
      <c r="V11" s="2"/>
      <c r="W11" s="2"/>
      <c r="X11" s="2"/>
      <c r="Y11" s="2"/>
      <c r="Z11" s="2"/>
    </row>
    <row r="12" spans="1:26" x14ac:dyDescent="0.25">
      <c r="N12" s="2"/>
      <c r="O12" s="2"/>
      <c r="P12" s="2"/>
      <c r="Q12" s="2"/>
      <c r="S12" s="2"/>
      <c r="T12" s="2"/>
      <c r="U12" s="2"/>
      <c r="V12" s="2"/>
      <c r="W12" s="2"/>
      <c r="X12" s="2"/>
      <c r="Y12" s="2"/>
      <c r="Z12" s="2"/>
    </row>
    <row r="13" spans="1:26" x14ac:dyDescent="0.25">
      <c r="C13" s="20" t="s">
        <v>202</v>
      </c>
      <c r="G13" s="69" t="s">
        <v>8</v>
      </c>
      <c r="H13" s="208" t="str">
        <f>IF(L7=4,"Appendix H cannot apply in this case.","")</f>
        <v/>
      </c>
      <c r="I13" s="209"/>
      <c r="N13" s="2"/>
      <c r="O13" s="2"/>
      <c r="P13" s="2"/>
      <c r="Q13" s="2"/>
      <c r="S13" s="2"/>
      <c r="T13" s="2"/>
      <c r="U13" s="2"/>
      <c r="V13" s="2"/>
      <c r="W13" s="2"/>
      <c r="X13" s="2"/>
      <c r="Y13" s="2"/>
      <c r="Z13" s="2"/>
    </row>
    <row r="14" spans="1:26" x14ac:dyDescent="0.25">
      <c r="C14" s="74"/>
      <c r="N14" s="2"/>
      <c r="O14" s="2"/>
      <c r="P14" s="2"/>
      <c r="Q14" s="2"/>
      <c r="S14" s="2"/>
      <c r="T14" s="2"/>
      <c r="U14" s="2"/>
      <c r="V14" s="2"/>
      <c r="W14" s="2"/>
      <c r="X14" s="2"/>
      <c r="Y14" s="2"/>
      <c r="Z14" s="2"/>
    </row>
    <row r="15" spans="1:26" x14ac:dyDescent="0.25">
      <c r="C15" t="s">
        <v>204</v>
      </c>
      <c r="G15" s="67" t="s">
        <v>203</v>
      </c>
      <c r="H15" s="197">
        <v>1</v>
      </c>
      <c r="I15" s="198"/>
      <c r="L15" s="66">
        <f>H11-H15</f>
        <v>0</v>
      </c>
      <c r="N15" s="2"/>
      <c r="O15" s="2"/>
      <c r="P15" s="2"/>
      <c r="Q15" s="2"/>
      <c r="S15" s="2"/>
      <c r="T15" s="2"/>
      <c r="U15" s="2"/>
      <c r="V15" s="2"/>
      <c r="W15" s="2"/>
      <c r="X15" s="2"/>
      <c r="Y15" s="2"/>
      <c r="Z15" s="2"/>
    </row>
    <row r="16" spans="1:26" x14ac:dyDescent="0.25">
      <c r="B16"/>
      <c r="C16" s="68"/>
      <c r="D16" s="68"/>
      <c r="E16" s="68"/>
      <c r="F16" s="68"/>
      <c r="G16" s="69"/>
      <c r="H16" s="71"/>
      <c r="I16" s="70"/>
      <c r="L16" s="66"/>
      <c r="N16" s="2"/>
      <c r="O16" s="2"/>
      <c r="P16" s="2"/>
      <c r="Q16" s="2"/>
      <c r="S16" s="2"/>
      <c r="T16" s="2"/>
      <c r="U16" s="2"/>
      <c r="V16" s="2"/>
      <c r="W16" s="2"/>
      <c r="X16" s="2"/>
      <c r="Y16" s="2"/>
      <c r="Z16" s="2"/>
    </row>
    <row r="17" spans="2:26" x14ac:dyDescent="0.25">
      <c r="B17"/>
      <c r="C17" s="1" t="s">
        <v>9</v>
      </c>
      <c r="G17" s="67" t="s">
        <v>3</v>
      </c>
      <c r="H17" s="197" t="s">
        <v>23</v>
      </c>
      <c r="I17" s="198"/>
      <c r="L17" s="66">
        <f>MATCH($H$17,'Benchmark Amounts'!$E$71:$O$71,FALSE)</f>
        <v>2</v>
      </c>
      <c r="N17" s="2"/>
      <c r="O17" s="2"/>
      <c r="P17" s="2"/>
      <c r="Q17" s="2"/>
      <c r="S17" s="2"/>
      <c r="T17" s="2"/>
      <c r="U17" s="2"/>
      <c r="V17" s="2"/>
      <c r="W17" s="2"/>
      <c r="X17" s="2"/>
      <c r="Y17" s="2"/>
      <c r="Z17" s="2"/>
    </row>
    <row r="18" spans="2:26" x14ac:dyDescent="0.25">
      <c r="G18" s="67"/>
      <c r="H18" s="71" t="str">
        <f>IF(RIGHT(H7,9)&amp;H17="New Build"&amp;"Basic", "Invalid Selection - Basic New Builds are not funded", "")</f>
        <v/>
      </c>
      <c r="I18" s="71"/>
      <c r="L18" s="66"/>
      <c r="N18" s="2"/>
      <c r="O18" s="2"/>
      <c r="P18" s="2"/>
      <c r="Q18" s="2"/>
      <c r="R18" s="2"/>
      <c r="S18" s="72"/>
      <c r="T18" s="2"/>
      <c r="U18" s="2"/>
      <c r="V18" s="2"/>
      <c r="W18" s="2"/>
      <c r="X18" s="2"/>
      <c r="Y18" s="2"/>
      <c r="Z18" s="2"/>
    </row>
    <row r="19" spans="2:26" x14ac:dyDescent="0.25">
      <c r="C19" s="1" t="s">
        <v>11</v>
      </c>
      <c r="G19" s="67" t="s">
        <v>3</v>
      </c>
      <c r="H19" s="197" t="s">
        <v>12</v>
      </c>
      <c r="I19" s="198"/>
      <c r="L19" s="66">
        <f>IF(H19="Without OOA", 0, 1)</f>
        <v>1</v>
      </c>
      <c r="N19" s="2"/>
      <c r="O19" s="2"/>
      <c r="P19" s="2"/>
      <c r="Q19" s="2"/>
      <c r="R19" s="2"/>
      <c r="S19" s="2"/>
      <c r="T19" s="2"/>
      <c r="U19" s="2"/>
      <c r="V19" s="2"/>
      <c r="W19" s="2"/>
      <c r="X19" s="2"/>
      <c r="Y19" s="2"/>
      <c r="Z19" s="2"/>
    </row>
    <row r="20" spans="2:26" x14ac:dyDescent="0.25">
      <c r="N20" s="2"/>
      <c r="O20" s="2"/>
      <c r="P20" s="2"/>
      <c r="Q20" s="2"/>
      <c r="S20" s="2"/>
      <c r="T20" s="2"/>
      <c r="U20" s="2"/>
      <c r="V20" s="2"/>
      <c r="W20" s="2"/>
      <c r="X20" s="2"/>
      <c r="Y20" s="2"/>
      <c r="Z20" s="2"/>
    </row>
    <row r="21" spans="2:26" x14ac:dyDescent="0.25">
      <c r="C21" s="1" t="s">
        <v>15</v>
      </c>
      <c r="G21" s="67" t="s">
        <v>3</v>
      </c>
      <c r="H21" s="197" t="s">
        <v>188</v>
      </c>
      <c r="I21" s="198"/>
      <c r="L21" s="66">
        <f>IF($H$21="Without Fire Sprinklers",0,1)</f>
        <v>1</v>
      </c>
      <c r="N21" s="2"/>
      <c r="O21" s="2"/>
      <c r="P21" s="2"/>
      <c r="Q21" s="2"/>
      <c r="S21" s="2"/>
      <c r="T21" s="2"/>
      <c r="U21" s="2"/>
      <c r="V21" s="2"/>
      <c r="W21" s="2"/>
      <c r="X21" s="2"/>
      <c r="Y21" s="2"/>
      <c r="Z21" s="2"/>
    </row>
    <row r="22" spans="2:26" x14ac:dyDescent="0.25">
      <c r="G22" s="67"/>
      <c r="H22" s="71" t="str">
        <f>IF(AND($H$17="Basic",$H$19="With OOA"),"Invalid Selection - please change the above cell to: Without OOA",IF($H$19="Without OOA","",""))</f>
        <v/>
      </c>
      <c r="I22" s="71"/>
      <c r="L22" s="66"/>
      <c r="N22" s="2"/>
      <c r="O22" s="2"/>
      <c r="P22" s="2"/>
      <c r="Q22" s="2"/>
      <c r="S22" s="72"/>
      <c r="T22" s="2"/>
      <c r="U22" s="2"/>
      <c r="V22" s="2"/>
      <c r="W22" s="2"/>
      <c r="X22" s="2"/>
      <c r="Y22" s="2"/>
      <c r="Z22" s="2"/>
    </row>
    <row r="23" spans="2:26" x14ac:dyDescent="0.25">
      <c r="C23" s="1" t="s">
        <v>185</v>
      </c>
      <c r="G23" s="67" t="s">
        <v>3</v>
      </c>
      <c r="H23" s="197" t="s">
        <v>190</v>
      </c>
      <c r="I23" s="198"/>
      <c r="L23" s="66">
        <f>IF($H$23="Input Tax Credits were claimed",0,1)</f>
        <v>0</v>
      </c>
      <c r="N23" s="2"/>
      <c r="O23" s="2"/>
      <c r="P23" s="2"/>
      <c r="Q23" s="2"/>
      <c r="S23" s="72"/>
      <c r="T23" s="2"/>
      <c r="U23" s="2"/>
      <c r="V23" s="2"/>
      <c r="W23" s="2"/>
      <c r="X23" s="2"/>
      <c r="Y23" s="2"/>
      <c r="Z23" s="2"/>
    </row>
    <row r="24" spans="2:26" x14ac:dyDescent="0.25">
      <c r="G24" s="67"/>
      <c r="H24" s="71" t="str">
        <f>IF(AND(L7&gt;1,L23=1), "Invalid Selection - Choose 'Input Tax Credits were claimed'.", "")</f>
        <v/>
      </c>
      <c r="I24" s="71"/>
      <c r="L24" s="66"/>
      <c r="N24" s="2"/>
      <c r="O24" s="2"/>
      <c r="P24" s="2"/>
      <c r="Q24" s="2"/>
      <c r="S24" s="72"/>
      <c r="T24" s="2"/>
      <c r="U24" s="2"/>
      <c r="V24" s="2"/>
      <c r="W24" s="2"/>
      <c r="X24" s="2"/>
      <c r="Y24" s="2"/>
      <c r="Z24" s="2"/>
    </row>
    <row r="25" spans="2:26" x14ac:dyDescent="0.25">
      <c r="C25" s="68" t="s">
        <v>176</v>
      </c>
      <c r="D25" s="68"/>
      <c r="E25" s="68"/>
      <c r="F25" s="68"/>
      <c r="G25" s="69" t="s">
        <v>8</v>
      </c>
      <c r="H25" s="199"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29535</v>
      </c>
      <c r="I25" s="200"/>
      <c r="L25" s="66"/>
      <c r="N25" s="2"/>
      <c r="O25" s="98"/>
      <c r="P25" s="2"/>
      <c r="Q25" s="2"/>
      <c r="S25" s="2"/>
      <c r="T25" s="2"/>
      <c r="U25" s="2"/>
      <c r="V25" s="2"/>
      <c r="W25" s="2"/>
      <c r="X25" s="2"/>
      <c r="Y25" s="2"/>
      <c r="Z25" s="2"/>
    </row>
    <row r="26" spans="2:26" x14ac:dyDescent="0.25">
      <c r="G26" s="67"/>
      <c r="H26"/>
      <c r="I26"/>
      <c r="L26" s="66"/>
      <c r="N26" s="2"/>
      <c r="O26" s="2"/>
      <c r="P26" s="2"/>
      <c r="Q26" s="2"/>
      <c r="S26" s="2"/>
      <c r="T26" s="2"/>
      <c r="U26" s="2"/>
      <c r="V26" s="2"/>
      <c r="W26" s="2"/>
      <c r="X26" s="2"/>
      <c r="Y26" s="2"/>
      <c r="Z26" s="2"/>
    </row>
    <row r="27" spans="2:26" x14ac:dyDescent="0.25">
      <c r="C27" s="1" t="s">
        <v>201</v>
      </c>
      <c r="G27" s="67" t="s">
        <v>3</v>
      </c>
      <c r="H27" s="197" t="s">
        <v>49</v>
      </c>
      <c r="I27" s="198"/>
      <c r="L27" s="66">
        <f>MATCH($H$27,'Location Factors - Other'!$B$6:$B$94,FALSE)</f>
        <v>3</v>
      </c>
      <c r="N27" s="2"/>
      <c r="O27" s="2"/>
      <c r="P27" s="2"/>
      <c r="Q27" s="2"/>
      <c r="S27" s="2"/>
      <c r="T27" s="2"/>
      <c r="U27" s="2"/>
      <c r="V27" s="2"/>
      <c r="W27" s="2"/>
      <c r="X27" s="2"/>
      <c r="Y27" s="2"/>
      <c r="Z27" s="2"/>
    </row>
    <row r="28" spans="2:26" x14ac:dyDescent="0.25">
      <c r="G28" s="67"/>
      <c r="N28" s="2"/>
      <c r="O28" s="2"/>
      <c r="P28" s="2"/>
      <c r="Q28" s="2"/>
      <c r="S28" s="2"/>
      <c r="T28" s="2"/>
      <c r="U28" s="2"/>
      <c r="V28" s="2"/>
      <c r="W28" s="2"/>
      <c r="X28" s="2"/>
      <c r="Y28" s="2"/>
      <c r="Z28" s="2"/>
    </row>
    <row r="29" spans="2:26" x14ac:dyDescent="0.25">
      <c r="C29" s="68" t="s">
        <v>14</v>
      </c>
      <c r="G29" s="69" t="s">
        <v>8</v>
      </c>
      <c r="H29" s="201" cm="1">
        <f t="array" ref="H29">IF(L7&lt;3,INDEX('Location Factors - New Builds'!$C$6:$M$94,$L$27,$L$10), INDEX('Location Factors - Other'!$C$6:$M$94,$L$27,$L$10))</f>
        <v>1.07</v>
      </c>
      <c r="I29" s="202"/>
      <c r="N29" s="2"/>
      <c r="O29" s="2"/>
      <c r="P29" s="2"/>
      <c r="Q29" s="2"/>
      <c r="S29" s="2"/>
      <c r="T29" s="2"/>
      <c r="U29" s="2"/>
      <c r="V29" s="2"/>
      <c r="W29" s="2"/>
      <c r="X29" s="2"/>
      <c r="Y29" s="2"/>
      <c r="Z29" s="2"/>
    </row>
    <row r="30" spans="2:26" x14ac:dyDescent="0.25">
      <c r="G30" s="67"/>
      <c r="H30" s="71" t="str">
        <f>IF(AND($H$17="Basic",$H$19="With OOA"),"Invalid Selection - please change the above cell to: Without OOA",IF($H$19="Without OOA","",""))</f>
        <v/>
      </c>
      <c r="I30" s="71"/>
      <c r="L30" s="66"/>
      <c r="N30" s="2"/>
      <c r="O30" s="2"/>
      <c r="P30" s="2"/>
      <c r="Q30" s="2"/>
      <c r="S30" s="72"/>
      <c r="T30" s="2"/>
      <c r="U30" s="2"/>
      <c r="V30" s="2"/>
      <c r="W30" s="2"/>
      <c r="X30" s="2"/>
      <c r="Y30" s="2"/>
      <c r="Z30" s="2"/>
    </row>
    <row r="31" spans="2:26" ht="15.75" x14ac:dyDescent="0.25">
      <c r="C31" s="73" t="s">
        <v>199</v>
      </c>
      <c r="D31" s="68"/>
      <c r="E31" s="68"/>
      <c r="F31" s="68"/>
      <c r="G31" s="69" t="s">
        <v>8</v>
      </c>
      <c r="H31" s="195">
        <f>ROUND(H29*H25,0)</f>
        <v>31602</v>
      </c>
      <c r="I31" s="196"/>
      <c r="L31" s="66"/>
      <c r="N31" s="2"/>
      <c r="O31" s="2"/>
      <c r="P31" s="2"/>
      <c r="Q31" s="2"/>
      <c r="S31" s="2"/>
      <c r="T31" s="2"/>
      <c r="U31" s="2"/>
      <c r="V31" s="2"/>
      <c r="W31" s="2"/>
      <c r="X31" s="2"/>
      <c r="Y31" s="2"/>
      <c r="Z31" s="2"/>
    </row>
    <row r="32" spans="2:26" hidden="1" x14ac:dyDescent="0.25">
      <c r="C32" s="68" t="s">
        <v>16</v>
      </c>
      <c r="D32" s="68"/>
      <c r="E32" s="68"/>
      <c r="F32" s="68"/>
      <c r="G32" s="69" t="s">
        <v>8</v>
      </c>
      <c r="H32" s="206" t="e" cm="1">
        <f t="array" ref="H32">ROUND(IF(OR($L$21=0,#REF!= 0),0,INDEX(#REF!,$L$21)),3)</f>
        <v>#REF!</v>
      </c>
      <c r="I32" s="207"/>
      <c r="N32" s="2"/>
      <c r="O32" s="2"/>
      <c r="P32" s="2"/>
      <c r="Q32" s="2"/>
      <c r="S32" s="2"/>
      <c r="T32" s="2"/>
      <c r="U32" s="2"/>
      <c r="V32" s="2"/>
      <c r="W32" s="2"/>
      <c r="X32" s="2"/>
      <c r="Y32" s="2"/>
      <c r="Z32" s="2"/>
    </row>
    <row r="33" spans="3:26" x14ac:dyDescent="0.25">
      <c r="C33" s="74"/>
      <c r="N33" s="2"/>
      <c r="O33" s="2"/>
      <c r="P33" s="2"/>
      <c r="Q33" s="2"/>
      <c r="S33" s="2"/>
      <c r="T33" s="2"/>
      <c r="U33" s="2"/>
      <c r="V33" s="2"/>
      <c r="W33" s="2"/>
      <c r="X33" s="2"/>
      <c r="Y33" s="2"/>
      <c r="Z33" s="2"/>
    </row>
    <row r="34" spans="3:26" customFormat="1" ht="32.25" customHeight="1" x14ac:dyDescent="0.25">
      <c r="C34" s="75" t="s">
        <v>180</v>
      </c>
      <c r="D34" s="76"/>
      <c r="E34" s="76"/>
      <c r="F34" s="77" t="s">
        <v>177</v>
      </c>
      <c r="G34" s="77" t="s">
        <v>178</v>
      </c>
      <c r="H34" s="77" t="s">
        <v>17</v>
      </c>
      <c r="I34" s="77" t="s">
        <v>168</v>
      </c>
      <c r="J34" s="78"/>
    </row>
    <row r="35" spans="3:26" customFormat="1" x14ac:dyDescent="0.25">
      <c r="C35" t="s">
        <v>194</v>
      </c>
      <c r="F35" s="54">
        <f>SDA_Amount</f>
        <v>31602</v>
      </c>
      <c r="G35" s="52">
        <f>MRRC_Single</f>
        <v>13170.560000000001</v>
      </c>
      <c r="H35" s="53">
        <f>F35+G35</f>
        <v>44772.56</v>
      </c>
      <c r="I35" s="79">
        <f>H35</f>
        <v>44772.56</v>
      </c>
      <c r="J35" s="80"/>
    </row>
    <row r="36" spans="3:26" customFormat="1" hidden="1" x14ac:dyDescent="0.25">
      <c r="C36" t="s">
        <v>19</v>
      </c>
      <c r="F36" s="54">
        <f>F35/2-0.15*MRRC!F11</f>
        <v>13825.415999999999</v>
      </c>
      <c r="G36" s="52">
        <f>MRRC_Single</f>
        <v>13170.560000000001</v>
      </c>
      <c r="H36" s="53">
        <f t="shared" ref="H36:H37" si="0">F36+G36</f>
        <v>26995.976000000002</v>
      </c>
      <c r="I36" s="79">
        <f t="shared" ref="I36:I37" si="1">H36</f>
        <v>26995.976000000002</v>
      </c>
      <c r="J36" s="81" t="s">
        <v>18</v>
      </c>
    </row>
    <row r="37" spans="3:26" customFormat="1" x14ac:dyDescent="0.25">
      <c r="C37" t="s">
        <v>195</v>
      </c>
      <c r="F37" s="54">
        <f>SDA_Amount</f>
        <v>31602</v>
      </c>
      <c r="G37" s="52">
        <f>MRRC_Single</f>
        <v>13170.560000000001</v>
      </c>
      <c r="H37" s="53">
        <f t="shared" si="0"/>
        <v>44772.56</v>
      </c>
      <c r="I37" s="79">
        <f t="shared" si="1"/>
        <v>44772.56</v>
      </c>
      <c r="J37" s="81"/>
    </row>
    <row r="38" spans="3:26" customFormat="1" x14ac:dyDescent="0.25">
      <c r="C38" t="s">
        <v>196</v>
      </c>
      <c r="F38" s="54">
        <f>SDA_Amount/2-0.15*MRRC_Single</f>
        <v>13825.415999999999</v>
      </c>
      <c r="G38" s="52">
        <f>MRRC_Member_of_a_Couple</f>
        <v>8345.48</v>
      </c>
      <c r="H38" s="53">
        <f>G38+F38</f>
        <v>22170.896000000001</v>
      </c>
      <c r="I38" s="79">
        <f>2*H38</f>
        <v>44341.792000000001</v>
      </c>
      <c r="J38" s="81"/>
    </row>
    <row r="39" spans="3:26" customFormat="1" x14ac:dyDescent="0.25">
      <c r="C39" t="s">
        <v>197</v>
      </c>
      <c r="F39" s="54">
        <f>SDA_Amount-0.3*MRRC_Single</f>
        <v>27650.831999999999</v>
      </c>
      <c r="G39" s="52">
        <f>MRRC_Member_of_a_Couple</f>
        <v>8345.48</v>
      </c>
      <c r="H39" s="53">
        <f>F39+G39</f>
        <v>35996.311999999998</v>
      </c>
      <c r="I39" s="79">
        <f>H39+G40</f>
        <v>43996.311999999998</v>
      </c>
      <c r="J39" s="81"/>
    </row>
    <row r="40" spans="3:26" customFormat="1" x14ac:dyDescent="0.25">
      <c r="C40" s="84" t="s">
        <v>198</v>
      </c>
      <c r="G40" s="55">
        <v>8000</v>
      </c>
      <c r="H40" s="83"/>
      <c r="I40" s="83"/>
    </row>
    <row r="41" spans="3:26" customFormat="1" ht="15" customHeight="1" x14ac:dyDescent="0.25">
      <c r="H41" s="83"/>
      <c r="I41" s="83"/>
    </row>
    <row r="42" spans="3:26" customFormat="1" ht="15" hidden="1" customHeight="1" x14ac:dyDescent="0.25">
      <c r="C42" s="85"/>
      <c r="D42" s="86"/>
      <c r="G42" s="82"/>
    </row>
    <row r="43" spans="3:26" customFormat="1" ht="15" hidden="1" customHeight="1" x14ac:dyDescent="0.25"/>
    <row r="44" spans="3:26" customFormat="1" ht="15" hidden="1" customHeight="1" x14ac:dyDescent="0.25">
      <c r="C44" s="85"/>
    </row>
    <row r="45" spans="3:26" customFormat="1" ht="15" hidden="1" customHeight="1" x14ac:dyDescent="0.25">
      <c r="C45" s="85"/>
    </row>
    <row r="46" spans="3:26" customFormat="1" ht="15" hidden="1" customHeight="1" x14ac:dyDescent="0.25">
      <c r="C46" s="85"/>
    </row>
    <row r="47" spans="3:26" customFormat="1" ht="15" hidden="1" customHeight="1" x14ac:dyDescent="0.25"/>
    <row r="48" spans="3:26"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sheetData>
  <sheetProtection algorithmName="SHA-256" hashValue="G8375VopIge31nw9+Dynv5VYzlC6r6s6uD8tdj3tK68=" saltValue="WrCzdvSpY2h4X1zuQ0gMGw=="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Q121"/>
  <sheetViews>
    <sheetView zoomScaleNormal="100" workbookViewId="0"/>
  </sheetViews>
  <sheetFormatPr defaultColWidth="0" defaultRowHeight="15" zeroHeight="1" x14ac:dyDescent="0.25"/>
  <cols>
    <col min="1" max="1" width="1.5703125" style="1" customWidth="1"/>
    <col min="2" max="2" width="11.5703125" style="1" customWidth="1"/>
    <col min="3" max="3" width="30.5703125" style="1" customWidth="1"/>
    <col min="4" max="4" width="9" style="1" customWidth="1"/>
    <col min="5" max="14" width="11" style="1" customWidth="1"/>
    <col min="15" max="15" width="18" style="1" bestFit="1" customWidth="1"/>
    <col min="16" max="16" width="5.42578125" style="1" customWidth="1"/>
    <col min="17" max="17" width="6.85546875" style="1" hidden="1" customWidth="1"/>
    <col min="18" max="16384" width="11" style="1" hidden="1"/>
  </cols>
  <sheetData>
    <row r="1" spans="1:17" s="8" customFormat="1" ht="21" x14ac:dyDescent="0.35">
      <c r="A1" s="9" t="s">
        <v>0</v>
      </c>
      <c r="B1" s="9"/>
      <c r="C1" s="9"/>
    </row>
    <row r="2" spans="1:17" s="8" customFormat="1" ht="21" x14ac:dyDescent="0.35">
      <c r="A2" s="9" t="s">
        <v>200</v>
      </c>
      <c r="B2" s="9"/>
      <c r="C2" s="9"/>
      <c r="L2" s="12"/>
      <c r="M2" s="12"/>
      <c r="N2" s="12"/>
      <c r="O2" s="12"/>
    </row>
    <row r="3" spans="1:17" x14ac:dyDescent="0.25"/>
    <row r="4" spans="1:17" hidden="1" x14ac:dyDescent="0.25">
      <c r="L4" s="1" t="s">
        <v>192</v>
      </c>
    </row>
    <row r="5" spans="1:17" hidden="1" x14ac:dyDescent="0.25">
      <c r="C5" s="1">
        <v>1</v>
      </c>
      <c r="D5" s="1">
        <f>C5+1</f>
        <v>2</v>
      </c>
      <c r="E5" s="1">
        <f t="shared" ref="E5:Q5" si="0">D5+1</f>
        <v>3</v>
      </c>
      <c r="F5" s="1">
        <f t="shared" si="0"/>
        <v>4</v>
      </c>
      <c r="G5" s="1">
        <f t="shared" si="0"/>
        <v>5</v>
      </c>
      <c r="H5" s="1">
        <f t="shared" si="0"/>
        <v>6</v>
      </c>
      <c r="I5" s="1">
        <f t="shared" si="0"/>
        <v>7</v>
      </c>
      <c r="J5" s="1">
        <f t="shared" si="0"/>
        <v>8</v>
      </c>
      <c r="K5" s="1">
        <f t="shared" si="0"/>
        <v>9</v>
      </c>
      <c r="L5" s="1">
        <f t="shared" si="0"/>
        <v>10</v>
      </c>
      <c r="M5" s="1">
        <f t="shared" si="0"/>
        <v>11</v>
      </c>
      <c r="N5" s="1">
        <f t="shared" si="0"/>
        <v>12</v>
      </c>
      <c r="O5" s="1">
        <f t="shared" si="0"/>
        <v>13</v>
      </c>
      <c r="P5" s="1">
        <f t="shared" si="0"/>
        <v>14</v>
      </c>
      <c r="Q5" s="1">
        <f t="shared" si="0"/>
        <v>15</v>
      </c>
    </row>
    <row r="6" spans="1:17" s="8" customFormat="1" ht="21" x14ac:dyDescent="0.35">
      <c r="A6" s="9" t="s">
        <v>191</v>
      </c>
      <c r="B6" s="9"/>
      <c r="C6" s="9"/>
    </row>
    <row r="7" spans="1:17" x14ac:dyDescent="0.25">
      <c r="O7" s="184"/>
    </row>
    <row r="8" spans="1:17" x14ac:dyDescent="0.25">
      <c r="B8" s="3"/>
      <c r="C8" s="44"/>
      <c r="D8" s="4"/>
      <c r="E8" s="11" t="s">
        <v>216</v>
      </c>
      <c r="F8" s="11"/>
      <c r="G8" s="11"/>
      <c r="H8" s="11"/>
      <c r="I8" s="11"/>
      <c r="J8" s="11"/>
      <c r="K8" s="11"/>
      <c r="L8" s="11"/>
      <c r="M8" s="11"/>
      <c r="N8" s="11"/>
      <c r="O8" s="11"/>
    </row>
    <row r="9" spans="1:17" ht="36.75" x14ac:dyDescent="0.25">
      <c r="B9" s="3"/>
      <c r="C9" s="33" t="s">
        <v>20</v>
      </c>
      <c r="D9" s="210" t="s">
        <v>21</v>
      </c>
      <c r="E9" s="50"/>
      <c r="F9" s="89" t="s">
        <v>23</v>
      </c>
      <c r="G9" s="89" t="s">
        <v>23</v>
      </c>
      <c r="H9" s="89" t="s">
        <v>24</v>
      </c>
      <c r="I9" s="89" t="s">
        <v>24</v>
      </c>
      <c r="J9" s="89" t="s">
        <v>25</v>
      </c>
      <c r="K9" s="89" t="s">
        <v>25</v>
      </c>
      <c r="L9" s="89" t="s">
        <v>170</v>
      </c>
      <c r="M9" s="89" t="s">
        <v>170</v>
      </c>
      <c r="N9" s="89" t="s">
        <v>10</v>
      </c>
      <c r="O9" s="89" t="s">
        <v>10</v>
      </c>
    </row>
    <row r="10" spans="1:17" x14ac:dyDescent="0.25">
      <c r="B10" s="3"/>
      <c r="C10" s="34"/>
      <c r="D10" s="211"/>
      <c r="E10" s="35"/>
      <c r="F10" s="90" t="s">
        <v>26</v>
      </c>
      <c r="G10" s="91" t="s">
        <v>12</v>
      </c>
      <c r="H10" s="90" t="s">
        <v>26</v>
      </c>
      <c r="I10" s="91" t="s">
        <v>12</v>
      </c>
      <c r="J10" s="90" t="s">
        <v>26</v>
      </c>
      <c r="K10" s="91" t="s">
        <v>12</v>
      </c>
      <c r="L10" s="90" t="s">
        <v>26</v>
      </c>
      <c r="M10" s="91" t="s">
        <v>12</v>
      </c>
      <c r="N10" s="90" t="s">
        <v>26</v>
      </c>
      <c r="O10" s="91" t="s">
        <v>12</v>
      </c>
    </row>
    <row r="11" spans="1:17" x14ac:dyDescent="0.25">
      <c r="B11" s="3"/>
      <c r="C11" s="36" t="s">
        <v>27</v>
      </c>
      <c r="D11" s="37">
        <v>1</v>
      </c>
      <c r="E11" s="38"/>
      <c r="F11" s="38">
        <v>77834</v>
      </c>
      <c r="G11" s="38">
        <v>90806</v>
      </c>
      <c r="H11" s="38">
        <v>80262</v>
      </c>
      <c r="I11" s="38">
        <v>93234</v>
      </c>
      <c r="J11" s="38" t="s">
        <v>212</v>
      </c>
      <c r="K11" s="38" t="s">
        <v>212</v>
      </c>
      <c r="L11" s="38" t="s">
        <v>212</v>
      </c>
      <c r="M11" s="38" t="s">
        <v>212</v>
      </c>
      <c r="N11" s="38">
        <v>87235</v>
      </c>
      <c r="O11" s="38">
        <v>100207</v>
      </c>
    </row>
    <row r="12" spans="1:17" x14ac:dyDescent="0.25">
      <c r="B12" s="3"/>
      <c r="C12" s="39" t="s">
        <v>5</v>
      </c>
      <c r="D12" s="40">
        <v>1</v>
      </c>
      <c r="E12" s="38"/>
      <c r="F12" s="38">
        <v>81962</v>
      </c>
      <c r="G12" s="38">
        <v>94935</v>
      </c>
      <c r="H12" s="38">
        <v>83765</v>
      </c>
      <c r="I12" s="38">
        <v>96737</v>
      </c>
      <c r="J12" s="38" t="s">
        <v>212</v>
      </c>
      <c r="K12" s="38" t="s">
        <v>212</v>
      </c>
      <c r="L12" s="38" t="s">
        <v>212</v>
      </c>
      <c r="M12" s="38" t="s">
        <v>212</v>
      </c>
      <c r="N12" s="38">
        <v>90978</v>
      </c>
      <c r="O12" s="38">
        <v>103951</v>
      </c>
    </row>
    <row r="13" spans="1:17" x14ac:dyDescent="0.25">
      <c r="B13" s="3"/>
      <c r="C13" s="39" t="s">
        <v>28</v>
      </c>
      <c r="D13" s="40">
        <v>2</v>
      </c>
      <c r="E13" s="38"/>
      <c r="F13" s="38">
        <v>35151</v>
      </c>
      <c r="G13" s="38">
        <v>41637</v>
      </c>
      <c r="H13" s="38">
        <v>36007</v>
      </c>
      <c r="I13" s="38">
        <v>42493</v>
      </c>
      <c r="J13" s="38" t="s">
        <v>212</v>
      </c>
      <c r="K13" s="38" t="s">
        <v>212</v>
      </c>
      <c r="L13" s="38" t="s">
        <v>212</v>
      </c>
      <c r="M13" s="38" t="s">
        <v>212</v>
      </c>
      <c r="N13" s="38">
        <v>39654</v>
      </c>
      <c r="O13" s="38">
        <v>46140</v>
      </c>
    </row>
    <row r="14" spans="1:17" x14ac:dyDescent="0.25">
      <c r="B14" s="3"/>
      <c r="C14" s="39" t="s">
        <v>29</v>
      </c>
      <c r="D14" s="40">
        <v>2</v>
      </c>
      <c r="E14" s="38"/>
      <c r="F14" s="38">
        <v>43748</v>
      </c>
      <c r="G14" s="38">
        <v>50234</v>
      </c>
      <c r="H14" s="38">
        <v>45000</v>
      </c>
      <c r="I14" s="38">
        <v>51486</v>
      </c>
      <c r="J14" s="38" t="s">
        <v>212</v>
      </c>
      <c r="K14" s="38" t="s">
        <v>212</v>
      </c>
      <c r="L14" s="38" t="s">
        <v>212</v>
      </c>
      <c r="M14" s="38" t="s">
        <v>212</v>
      </c>
      <c r="N14" s="38">
        <v>48979</v>
      </c>
      <c r="O14" s="38">
        <v>55466</v>
      </c>
    </row>
    <row r="15" spans="1:17" x14ac:dyDescent="0.25">
      <c r="B15" s="3"/>
      <c r="C15" s="39" t="s">
        <v>30</v>
      </c>
      <c r="D15" s="40">
        <v>1</v>
      </c>
      <c r="E15" s="38"/>
      <c r="F15" s="38">
        <v>56304</v>
      </c>
      <c r="G15" s="38">
        <v>58743</v>
      </c>
      <c r="H15" s="38">
        <v>58994</v>
      </c>
      <c r="I15" s="38">
        <v>61598</v>
      </c>
      <c r="J15" s="38">
        <v>60222</v>
      </c>
      <c r="K15" s="38">
        <v>64734</v>
      </c>
      <c r="L15" s="38" t="s">
        <v>212</v>
      </c>
      <c r="M15" s="38" t="s">
        <v>212</v>
      </c>
      <c r="N15" s="38">
        <v>66164</v>
      </c>
      <c r="O15" s="38">
        <v>69208</v>
      </c>
    </row>
    <row r="16" spans="1:17" x14ac:dyDescent="0.25">
      <c r="B16" s="3"/>
      <c r="C16" s="39" t="s">
        <v>31</v>
      </c>
      <c r="D16" s="40">
        <v>2</v>
      </c>
      <c r="E16" s="38"/>
      <c r="F16" s="38">
        <v>32599</v>
      </c>
      <c r="G16" s="38">
        <v>35378</v>
      </c>
      <c r="H16" s="38">
        <v>34554</v>
      </c>
      <c r="I16" s="38">
        <v>37586</v>
      </c>
      <c r="J16" s="38">
        <v>37773</v>
      </c>
      <c r="K16" s="38">
        <v>40389</v>
      </c>
      <c r="L16" s="38">
        <v>39976</v>
      </c>
      <c r="M16" s="38">
        <v>42591</v>
      </c>
      <c r="N16" s="38">
        <v>38313</v>
      </c>
      <c r="O16" s="38">
        <v>41834</v>
      </c>
    </row>
    <row r="17" spans="2:15" x14ac:dyDescent="0.25">
      <c r="B17" s="3"/>
      <c r="C17" s="39" t="s">
        <v>32</v>
      </c>
      <c r="D17" s="40">
        <v>3</v>
      </c>
      <c r="E17" s="38"/>
      <c r="F17" s="38">
        <v>26652</v>
      </c>
      <c r="G17" s="38">
        <v>29087</v>
      </c>
      <c r="H17" s="38">
        <v>28873</v>
      </c>
      <c r="I17" s="38">
        <v>31596</v>
      </c>
      <c r="J17" s="38">
        <v>31337</v>
      </c>
      <c r="K17" s="38">
        <v>33998</v>
      </c>
      <c r="L17" s="38">
        <v>33579</v>
      </c>
      <c r="M17" s="38">
        <v>36238</v>
      </c>
      <c r="N17" s="38">
        <v>32142</v>
      </c>
      <c r="O17" s="38">
        <v>34865</v>
      </c>
    </row>
    <row r="18" spans="2:15" x14ac:dyDescent="0.25">
      <c r="B18" s="3"/>
      <c r="C18" s="39" t="s">
        <v>33</v>
      </c>
      <c r="D18" s="40">
        <v>2</v>
      </c>
      <c r="E18" s="38"/>
      <c r="F18" s="38">
        <v>64810</v>
      </c>
      <c r="G18" s="38">
        <v>71021</v>
      </c>
      <c r="H18" s="38">
        <v>66514</v>
      </c>
      <c r="I18" s="38">
        <v>72495</v>
      </c>
      <c r="J18" s="38">
        <v>73693</v>
      </c>
      <c r="K18" s="38">
        <v>79913</v>
      </c>
      <c r="L18" s="38">
        <v>78933</v>
      </c>
      <c r="M18" s="38">
        <v>85153</v>
      </c>
      <c r="N18" s="38">
        <v>78171</v>
      </c>
      <c r="O18" s="38">
        <v>84915</v>
      </c>
    </row>
    <row r="19" spans="2:15" x14ac:dyDescent="0.25">
      <c r="B19" s="3"/>
      <c r="C19" s="39" t="s">
        <v>34</v>
      </c>
      <c r="D19" s="40">
        <v>3</v>
      </c>
      <c r="E19" s="38"/>
      <c r="F19" s="38">
        <v>45460</v>
      </c>
      <c r="G19" s="38">
        <v>48953</v>
      </c>
      <c r="H19" s="38">
        <v>46731</v>
      </c>
      <c r="I19" s="38">
        <v>50156</v>
      </c>
      <c r="J19" s="38">
        <v>50505</v>
      </c>
      <c r="K19" s="38">
        <v>55090</v>
      </c>
      <c r="L19" s="38">
        <v>54368</v>
      </c>
      <c r="M19" s="38">
        <v>58955</v>
      </c>
      <c r="N19" s="38">
        <v>55148</v>
      </c>
      <c r="O19" s="38">
        <v>58833</v>
      </c>
    </row>
    <row r="20" spans="2:15" x14ac:dyDescent="0.25">
      <c r="B20" s="3"/>
      <c r="C20" s="39" t="s">
        <v>35</v>
      </c>
      <c r="D20" s="40">
        <v>4</v>
      </c>
      <c r="E20" s="38"/>
      <c r="F20" s="38">
        <v>37581</v>
      </c>
      <c r="G20" s="38">
        <v>40076</v>
      </c>
      <c r="H20" s="38">
        <v>38995</v>
      </c>
      <c r="I20" s="38">
        <v>41224</v>
      </c>
      <c r="J20" s="38">
        <v>42386</v>
      </c>
      <c r="K20" s="38">
        <v>45441</v>
      </c>
      <c r="L20" s="38">
        <v>44960</v>
      </c>
      <c r="M20" s="38">
        <v>48014</v>
      </c>
      <c r="N20" s="38">
        <v>45592</v>
      </c>
      <c r="O20" s="38">
        <v>48360</v>
      </c>
    </row>
    <row r="21" spans="2:15" x14ac:dyDescent="0.25">
      <c r="B21" s="3"/>
      <c r="C21" s="41" t="s">
        <v>36</v>
      </c>
      <c r="D21" s="42">
        <v>5</v>
      </c>
      <c r="E21" s="43"/>
      <c r="F21" s="43">
        <v>31341</v>
      </c>
      <c r="G21" s="43">
        <v>32982</v>
      </c>
      <c r="H21" s="43">
        <v>32622</v>
      </c>
      <c r="I21" s="43">
        <v>35189</v>
      </c>
      <c r="J21" s="43">
        <v>36044</v>
      </c>
      <c r="K21" s="43">
        <v>37242</v>
      </c>
      <c r="L21" s="43">
        <v>37053</v>
      </c>
      <c r="M21" s="43">
        <v>38250</v>
      </c>
      <c r="N21" s="43">
        <v>38132</v>
      </c>
      <c r="O21" s="43">
        <v>40310</v>
      </c>
    </row>
    <row r="22" spans="2:15" x14ac:dyDescent="0.25">
      <c r="B22" s="3"/>
      <c r="C22" s="17"/>
      <c r="D22" s="4"/>
      <c r="E22" s="94"/>
      <c r="F22" s="94"/>
      <c r="G22" s="94"/>
      <c r="H22" s="94"/>
      <c r="I22" s="94"/>
      <c r="J22" s="94"/>
      <c r="K22" s="94"/>
      <c r="L22" s="94"/>
      <c r="M22" s="94"/>
      <c r="N22" s="94"/>
      <c r="O22" s="184"/>
    </row>
    <row r="23" spans="2:15" x14ac:dyDescent="0.25">
      <c r="B23" s="3"/>
      <c r="C23" s="44"/>
      <c r="D23" s="4"/>
      <c r="E23" s="11" t="s">
        <v>222</v>
      </c>
      <c r="F23" s="11"/>
      <c r="G23" s="11"/>
      <c r="H23" s="11"/>
      <c r="I23" s="11"/>
      <c r="J23" s="11"/>
      <c r="K23" s="11"/>
      <c r="L23" s="11"/>
      <c r="M23" s="11"/>
      <c r="N23" s="11"/>
      <c r="O23" s="11"/>
    </row>
    <row r="24" spans="2:15" ht="36.75" x14ac:dyDescent="0.25">
      <c r="B24" s="3"/>
      <c r="C24" s="33" t="s">
        <v>20</v>
      </c>
      <c r="D24" s="210" t="s">
        <v>21</v>
      </c>
      <c r="E24" s="10"/>
      <c r="F24" s="89" t="s">
        <v>23</v>
      </c>
      <c r="G24" s="89" t="s">
        <v>23</v>
      </c>
      <c r="H24" s="89" t="s">
        <v>24</v>
      </c>
      <c r="I24" s="89" t="s">
        <v>24</v>
      </c>
      <c r="J24" s="89" t="s">
        <v>25</v>
      </c>
      <c r="K24" s="89" t="s">
        <v>25</v>
      </c>
      <c r="L24" s="89" t="s">
        <v>170</v>
      </c>
      <c r="M24" s="89" t="s">
        <v>170</v>
      </c>
      <c r="N24" s="89" t="s">
        <v>10</v>
      </c>
      <c r="O24" s="89" t="s">
        <v>10</v>
      </c>
    </row>
    <row r="25" spans="2:15" x14ac:dyDescent="0.25">
      <c r="B25" s="3"/>
      <c r="C25" s="34"/>
      <c r="D25" s="211"/>
      <c r="E25" s="35"/>
      <c r="F25" s="95" t="s">
        <v>26</v>
      </c>
      <c r="G25" s="96" t="s">
        <v>12</v>
      </c>
      <c r="H25" s="95" t="s">
        <v>26</v>
      </c>
      <c r="I25" s="96" t="s">
        <v>12</v>
      </c>
      <c r="J25" s="95" t="s">
        <v>26</v>
      </c>
      <c r="K25" s="96" t="s">
        <v>12</v>
      </c>
      <c r="L25" s="95" t="s">
        <v>26</v>
      </c>
      <c r="M25" s="96" t="s">
        <v>12</v>
      </c>
      <c r="N25" s="95" t="s">
        <v>26</v>
      </c>
      <c r="O25" s="96" t="s">
        <v>12</v>
      </c>
    </row>
    <row r="26" spans="2:15" x14ac:dyDescent="0.25">
      <c r="B26" s="3"/>
      <c r="C26" s="36" t="s">
        <v>27</v>
      </c>
      <c r="D26" s="37">
        <v>1</v>
      </c>
      <c r="E26" s="38"/>
      <c r="F26" s="38">
        <v>79406</v>
      </c>
      <c r="G26" s="38">
        <v>92640</v>
      </c>
      <c r="H26" s="38">
        <v>81852</v>
      </c>
      <c r="I26" s="38">
        <v>95087</v>
      </c>
      <c r="J26" s="38" t="s">
        <v>213</v>
      </c>
      <c r="K26" s="38" t="s">
        <v>213</v>
      </c>
      <c r="L26" s="38" t="s">
        <v>213</v>
      </c>
      <c r="M26" s="38" t="s">
        <v>213</v>
      </c>
      <c r="N26" s="38">
        <v>88841</v>
      </c>
      <c r="O26" s="38">
        <v>102075</v>
      </c>
    </row>
    <row r="27" spans="2:15" x14ac:dyDescent="0.25">
      <c r="B27" s="3"/>
      <c r="C27" s="39" t="s">
        <v>5</v>
      </c>
      <c r="D27" s="40">
        <v>1</v>
      </c>
      <c r="E27" s="38"/>
      <c r="F27" s="38">
        <v>83732</v>
      </c>
      <c r="G27" s="38">
        <v>96968</v>
      </c>
      <c r="H27" s="38">
        <v>85575</v>
      </c>
      <c r="I27" s="38">
        <v>98809</v>
      </c>
      <c r="J27" s="38" t="s">
        <v>213</v>
      </c>
      <c r="K27" s="38" t="s">
        <v>213</v>
      </c>
      <c r="L27" s="38" t="s">
        <v>213</v>
      </c>
      <c r="M27" s="38" t="s">
        <v>213</v>
      </c>
      <c r="N27" s="38">
        <v>92809</v>
      </c>
      <c r="O27" s="38">
        <v>106044</v>
      </c>
    </row>
    <row r="28" spans="2:15" x14ac:dyDescent="0.25">
      <c r="B28" s="3"/>
      <c r="C28" s="39" t="s">
        <v>28</v>
      </c>
      <c r="D28" s="40">
        <v>2</v>
      </c>
      <c r="E28" s="38"/>
      <c r="F28" s="38">
        <v>36046</v>
      </c>
      <c r="G28" s="38">
        <v>42663</v>
      </c>
      <c r="H28" s="38">
        <v>36926</v>
      </c>
      <c r="I28" s="38">
        <v>43544</v>
      </c>
      <c r="J28" s="38" t="s">
        <v>213</v>
      </c>
      <c r="K28" s="38" t="s">
        <v>213</v>
      </c>
      <c r="L28" s="38" t="s">
        <v>213</v>
      </c>
      <c r="M28" s="38" t="s">
        <v>213</v>
      </c>
      <c r="N28" s="38">
        <v>40585</v>
      </c>
      <c r="O28" s="38">
        <v>47202</v>
      </c>
    </row>
    <row r="29" spans="2:15" x14ac:dyDescent="0.25">
      <c r="B29" s="3"/>
      <c r="C29" s="39" t="s">
        <v>29</v>
      </c>
      <c r="D29" s="40">
        <v>2</v>
      </c>
      <c r="E29" s="38"/>
      <c r="F29" s="38">
        <v>44813</v>
      </c>
      <c r="G29" s="38">
        <v>51429</v>
      </c>
      <c r="H29" s="38">
        <v>46075</v>
      </c>
      <c r="I29" s="38">
        <v>52691</v>
      </c>
      <c r="J29" s="38" t="s">
        <v>213</v>
      </c>
      <c r="K29" s="38" t="s">
        <v>213</v>
      </c>
      <c r="L29" s="38" t="s">
        <v>213</v>
      </c>
      <c r="M29" s="38" t="s">
        <v>213</v>
      </c>
      <c r="N29" s="38">
        <v>50074</v>
      </c>
      <c r="O29" s="38">
        <v>56691</v>
      </c>
    </row>
    <row r="30" spans="2:15" x14ac:dyDescent="0.25">
      <c r="B30" s="3"/>
      <c r="C30" s="39" t="s">
        <v>30</v>
      </c>
      <c r="D30" s="40">
        <v>1</v>
      </c>
      <c r="E30" s="38"/>
      <c r="F30" s="38">
        <v>61130</v>
      </c>
      <c r="G30" s="38">
        <v>63861</v>
      </c>
      <c r="H30" s="38">
        <v>63821</v>
      </c>
      <c r="I30" s="38">
        <v>66716</v>
      </c>
      <c r="J30" s="38">
        <v>65160</v>
      </c>
      <c r="K30" s="38">
        <v>69983</v>
      </c>
      <c r="L30" s="38" t="s">
        <v>213</v>
      </c>
      <c r="M30" s="38" t="s">
        <v>213</v>
      </c>
      <c r="N30" s="38">
        <v>71066</v>
      </c>
      <c r="O30" s="38">
        <v>74413</v>
      </c>
    </row>
    <row r="31" spans="2:15" x14ac:dyDescent="0.25">
      <c r="B31" s="3"/>
      <c r="C31" s="39" t="s">
        <v>31</v>
      </c>
      <c r="D31" s="40">
        <v>2</v>
      </c>
      <c r="E31" s="38"/>
      <c r="F31" s="38">
        <v>35326</v>
      </c>
      <c r="G31" s="38">
        <v>38253</v>
      </c>
      <c r="H31" s="38">
        <v>37280</v>
      </c>
      <c r="I31" s="38">
        <v>40460</v>
      </c>
      <c r="J31" s="38">
        <v>40575</v>
      </c>
      <c r="K31" s="38">
        <v>43350</v>
      </c>
      <c r="L31" s="38">
        <v>42778</v>
      </c>
      <c r="M31" s="38">
        <v>45554</v>
      </c>
      <c r="N31" s="38">
        <v>41089</v>
      </c>
      <c r="O31" s="38">
        <v>44766</v>
      </c>
    </row>
    <row r="32" spans="2:15" x14ac:dyDescent="0.25">
      <c r="B32" s="3"/>
      <c r="C32" s="39" t="s">
        <v>32</v>
      </c>
      <c r="D32" s="40">
        <v>3</v>
      </c>
      <c r="E32" s="38"/>
      <c r="F32" s="38">
        <v>28676</v>
      </c>
      <c r="G32" s="38">
        <v>31212</v>
      </c>
      <c r="H32" s="38">
        <v>30895</v>
      </c>
      <c r="I32" s="38">
        <v>33719</v>
      </c>
      <c r="J32" s="38">
        <v>33425</v>
      </c>
      <c r="K32" s="38">
        <v>36193</v>
      </c>
      <c r="L32" s="38">
        <v>35666</v>
      </c>
      <c r="M32" s="38">
        <v>38434</v>
      </c>
      <c r="N32" s="38">
        <v>34209</v>
      </c>
      <c r="O32" s="38">
        <v>37038</v>
      </c>
    </row>
    <row r="33" spans="2:15" x14ac:dyDescent="0.25">
      <c r="B33" s="3"/>
      <c r="C33" s="39" t="s">
        <v>33</v>
      </c>
      <c r="D33" s="40">
        <v>2</v>
      </c>
      <c r="E33" s="38"/>
      <c r="F33" s="38">
        <v>68511</v>
      </c>
      <c r="G33" s="38">
        <v>74972</v>
      </c>
      <c r="H33" s="38">
        <v>70215</v>
      </c>
      <c r="I33" s="38">
        <v>76447</v>
      </c>
      <c r="J33" s="38">
        <v>77539</v>
      </c>
      <c r="K33" s="38">
        <v>84028</v>
      </c>
      <c r="L33" s="38">
        <v>82780</v>
      </c>
      <c r="M33" s="38">
        <v>89269</v>
      </c>
      <c r="N33" s="38">
        <v>81969</v>
      </c>
      <c r="O33" s="38">
        <v>88975</v>
      </c>
    </row>
    <row r="34" spans="2:15" x14ac:dyDescent="0.25">
      <c r="B34" s="3"/>
      <c r="C34" s="39" t="s">
        <v>34</v>
      </c>
      <c r="D34" s="40">
        <v>3</v>
      </c>
      <c r="E34" s="38"/>
      <c r="F34" s="38">
        <v>48140</v>
      </c>
      <c r="G34" s="38">
        <v>51803</v>
      </c>
      <c r="H34" s="38">
        <v>49411</v>
      </c>
      <c r="I34" s="38">
        <v>53005</v>
      </c>
      <c r="J34" s="38">
        <v>53296</v>
      </c>
      <c r="K34" s="38">
        <v>58065</v>
      </c>
      <c r="L34" s="38">
        <v>57160</v>
      </c>
      <c r="M34" s="38">
        <v>61929</v>
      </c>
      <c r="N34" s="38">
        <v>57901</v>
      </c>
      <c r="O34" s="38">
        <v>61767</v>
      </c>
    </row>
    <row r="35" spans="2:15" x14ac:dyDescent="0.25">
      <c r="B35" s="3"/>
      <c r="C35" s="39" t="s">
        <v>35</v>
      </c>
      <c r="D35" s="40">
        <v>4</v>
      </c>
      <c r="E35" s="38"/>
      <c r="F35" s="38">
        <v>39761</v>
      </c>
      <c r="G35" s="38">
        <v>42322</v>
      </c>
      <c r="H35" s="38">
        <v>41175</v>
      </c>
      <c r="I35" s="38">
        <v>43470</v>
      </c>
      <c r="J35" s="38">
        <v>44662</v>
      </c>
      <c r="K35" s="38">
        <v>47787</v>
      </c>
      <c r="L35" s="38">
        <v>47234</v>
      </c>
      <c r="M35" s="38">
        <v>50359</v>
      </c>
      <c r="N35" s="38">
        <v>47835</v>
      </c>
      <c r="O35" s="38">
        <v>50674</v>
      </c>
    </row>
    <row r="36" spans="2:15" x14ac:dyDescent="0.25">
      <c r="B36" s="3"/>
      <c r="C36" s="41" t="s">
        <v>36</v>
      </c>
      <c r="D36" s="42">
        <v>5</v>
      </c>
      <c r="E36" s="43"/>
      <c r="F36" s="43">
        <v>33136</v>
      </c>
      <c r="G36" s="43">
        <v>34831</v>
      </c>
      <c r="H36" s="43">
        <v>34418</v>
      </c>
      <c r="I36" s="43">
        <v>37037</v>
      </c>
      <c r="J36" s="43">
        <v>37921</v>
      </c>
      <c r="K36" s="43">
        <v>39173</v>
      </c>
      <c r="L36" s="43">
        <v>38929</v>
      </c>
      <c r="M36" s="43">
        <v>40183</v>
      </c>
      <c r="N36" s="43">
        <v>39981</v>
      </c>
      <c r="O36" s="43">
        <v>42214</v>
      </c>
    </row>
    <row r="37" spans="2:15" x14ac:dyDescent="0.25">
      <c r="B37" s="3"/>
      <c r="C37" s="17"/>
      <c r="D37" s="4"/>
      <c r="E37" s="94"/>
      <c r="F37" s="94"/>
      <c r="G37" s="94"/>
      <c r="H37" s="94"/>
      <c r="I37" s="94"/>
      <c r="J37" s="94"/>
      <c r="K37" s="94"/>
      <c r="L37" s="94"/>
      <c r="M37" s="94"/>
      <c r="N37" s="94"/>
      <c r="O37" s="184"/>
    </row>
    <row r="38" spans="2:15" x14ac:dyDescent="0.25">
      <c r="B38" s="3"/>
      <c r="C38" s="44"/>
      <c r="D38" s="4"/>
      <c r="E38" s="11" t="s">
        <v>217</v>
      </c>
      <c r="F38" s="11"/>
      <c r="G38" s="11"/>
      <c r="H38" s="11"/>
      <c r="I38" s="11"/>
      <c r="J38" s="11"/>
      <c r="K38" s="11"/>
      <c r="L38" s="11"/>
      <c r="M38" s="11"/>
      <c r="N38" s="11"/>
      <c r="O38" s="11"/>
    </row>
    <row r="39" spans="2:15" ht="36.75" x14ac:dyDescent="0.25">
      <c r="B39" s="3"/>
      <c r="C39" s="33" t="s">
        <v>20</v>
      </c>
      <c r="D39" s="210" t="s">
        <v>21</v>
      </c>
      <c r="E39" s="50"/>
      <c r="F39" s="89" t="s">
        <v>23</v>
      </c>
      <c r="G39" s="89" t="s">
        <v>23</v>
      </c>
      <c r="H39" s="89" t="s">
        <v>24</v>
      </c>
      <c r="I39" s="89" t="s">
        <v>24</v>
      </c>
      <c r="J39" s="89" t="s">
        <v>25</v>
      </c>
      <c r="K39" s="89" t="s">
        <v>25</v>
      </c>
      <c r="L39" s="89" t="s">
        <v>170</v>
      </c>
      <c r="M39" s="89" t="s">
        <v>170</v>
      </c>
      <c r="N39" s="89" t="s">
        <v>10</v>
      </c>
      <c r="O39" s="89" t="s">
        <v>10</v>
      </c>
    </row>
    <row r="40" spans="2:15" x14ac:dyDescent="0.25">
      <c r="B40" s="3"/>
      <c r="C40" s="34"/>
      <c r="D40" s="211"/>
      <c r="E40" s="35"/>
      <c r="F40" s="90" t="s">
        <v>26</v>
      </c>
      <c r="G40" s="91" t="s">
        <v>12</v>
      </c>
      <c r="H40" s="90" t="s">
        <v>26</v>
      </c>
      <c r="I40" s="91" t="s">
        <v>12</v>
      </c>
      <c r="J40" s="90" t="s">
        <v>26</v>
      </c>
      <c r="K40" s="91" t="s">
        <v>12</v>
      </c>
      <c r="L40" s="90" t="s">
        <v>26</v>
      </c>
      <c r="M40" s="91" t="s">
        <v>12</v>
      </c>
      <c r="N40" s="90" t="s">
        <v>26</v>
      </c>
      <c r="O40" s="91" t="s">
        <v>12</v>
      </c>
    </row>
    <row r="41" spans="2:15" x14ac:dyDescent="0.25">
      <c r="B41" s="3"/>
      <c r="C41" s="36" t="s">
        <v>27</v>
      </c>
      <c r="D41" s="37">
        <v>1</v>
      </c>
      <c r="E41" s="38"/>
      <c r="F41" s="38">
        <v>83622</v>
      </c>
      <c r="G41" s="38">
        <v>97560</v>
      </c>
      <c r="H41" s="38">
        <v>86286</v>
      </c>
      <c r="I41" s="38">
        <v>100223</v>
      </c>
      <c r="J41" s="38" t="s">
        <v>213</v>
      </c>
      <c r="K41" s="38" t="s">
        <v>213</v>
      </c>
      <c r="L41" s="38" t="s">
        <v>213</v>
      </c>
      <c r="M41" s="38" t="s">
        <v>213</v>
      </c>
      <c r="N41" s="38">
        <v>93956</v>
      </c>
      <c r="O41" s="38">
        <v>107893</v>
      </c>
    </row>
    <row r="42" spans="2:15" x14ac:dyDescent="0.25">
      <c r="B42" s="3"/>
      <c r="C42" s="39" t="s">
        <v>5</v>
      </c>
      <c r="D42" s="40">
        <v>1</v>
      </c>
      <c r="E42" s="38"/>
      <c r="F42" s="38">
        <v>88109</v>
      </c>
      <c r="G42" s="38">
        <v>102047</v>
      </c>
      <c r="H42" s="38">
        <v>90081</v>
      </c>
      <c r="I42" s="38">
        <v>104018</v>
      </c>
      <c r="J42" s="38" t="s">
        <v>213</v>
      </c>
      <c r="K42" s="38" t="s">
        <v>213</v>
      </c>
      <c r="L42" s="38" t="s">
        <v>213</v>
      </c>
      <c r="M42" s="38" t="s">
        <v>213</v>
      </c>
      <c r="N42" s="38">
        <v>98016</v>
      </c>
      <c r="O42" s="38">
        <v>111953</v>
      </c>
    </row>
    <row r="43" spans="2:15" x14ac:dyDescent="0.25">
      <c r="B43" s="3"/>
      <c r="C43" s="39" t="s">
        <v>28</v>
      </c>
      <c r="D43" s="40">
        <v>2</v>
      </c>
      <c r="E43" s="38"/>
      <c r="F43" s="38">
        <v>38233</v>
      </c>
      <c r="G43" s="38">
        <v>45202</v>
      </c>
      <c r="H43" s="38">
        <v>39169</v>
      </c>
      <c r="I43" s="38">
        <v>46138</v>
      </c>
      <c r="J43" s="38" t="s">
        <v>213</v>
      </c>
      <c r="K43" s="38" t="s">
        <v>213</v>
      </c>
      <c r="L43" s="38" t="s">
        <v>213</v>
      </c>
      <c r="M43" s="38" t="s">
        <v>213</v>
      </c>
      <c r="N43" s="38">
        <v>43181</v>
      </c>
      <c r="O43" s="38">
        <v>50150</v>
      </c>
    </row>
    <row r="44" spans="2:15" x14ac:dyDescent="0.25">
      <c r="B44" s="3"/>
      <c r="C44" s="39" t="s">
        <v>29</v>
      </c>
      <c r="D44" s="40">
        <v>2</v>
      </c>
      <c r="E44" s="38"/>
      <c r="F44" s="38">
        <v>47144</v>
      </c>
      <c r="G44" s="38">
        <v>54112</v>
      </c>
      <c r="H44" s="38">
        <v>48517</v>
      </c>
      <c r="I44" s="38">
        <v>55486</v>
      </c>
      <c r="J44" s="38" t="s">
        <v>213</v>
      </c>
      <c r="K44" s="38" t="s">
        <v>213</v>
      </c>
      <c r="L44" s="38" t="s">
        <v>213</v>
      </c>
      <c r="M44" s="38" t="s">
        <v>213</v>
      </c>
      <c r="N44" s="38">
        <v>52896</v>
      </c>
      <c r="O44" s="38">
        <v>59863</v>
      </c>
    </row>
    <row r="45" spans="2:15" x14ac:dyDescent="0.25">
      <c r="B45" s="3"/>
      <c r="C45" s="39" t="s">
        <v>30</v>
      </c>
      <c r="D45" s="40">
        <v>1</v>
      </c>
      <c r="E45" s="38"/>
      <c r="F45" s="38">
        <v>59427</v>
      </c>
      <c r="G45" s="38">
        <v>62058</v>
      </c>
      <c r="H45" s="38">
        <v>62386</v>
      </c>
      <c r="I45" s="38">
        <v>65198</v>
      </c>
      <c r="J45" s="38">
        <v>63897</v>
      </c>
      <c r="K45" s="38">
        <v>68817</v>
      </c>
      <c r="L45" s="38" t="s">
        <v>213</v>
      </c>
      <c r="M45" s="38" t="s">
        <v>213</v>
      </c>
      <c r="N45" s="38">
        <v>70274</v>
      </c>
      <c r="O45" s="38">
        <v>73569</v>
      </c>
    </row>
    <row r="46" spans="2:15" x14ac:dyDescent="0.25">
      <c r="B46" s="3"/>
      <c r="C46" s="39" t="s">
        <v>31</v>
      </c>
      <c r="D46" s="40">
        <v>2</v>
      </c>
      <c r="E46" s="38"/>
      <c r="F46" s="38">
        <v>34444</v>
      </c>
      <c r="G46" s="38">
        <v>37462</v>
      </c>
      <c r="H46" s="38">
        <v>36595</v>
      </c>
      <c r="I46" s="38">
        <v>39892</v>
      </c>
      <c r="J46" s="38">
        <v>40136</v>
      </c>
      <c r="K46" s="38">
        <v>42974</v>
      </c>
      <c r="L46" s="38">
        <v>42528</v>
      </c>
      <c r="M46" s="38">
        <v>45366</v>
      </c>
      <c r="N46" s="38">
        <v>40729</v>
      </c>
      <c r="O46" s="38">
        <v>44563</v>
      </c>
    </row>
    <row r="47" spans="2:15" x14ac:dyDescent="0.25">
      <c r="B47" s="3"/>
      <c r="C47" s="39" t="s">
        <v>32</v>
      </c>
      <c r="D47" s="40">
        <v>3</v>
      </c>
      <c r="E47" s="38"/>
      <c r="F47" s="38">
        <v>28227</v>
      </c>
      <c r="G47" s="38">
        <v>30865</v>
      </c>
      <c r="H47" s="38">
        <v>30669</v>
      </c>
      <c r="I47" s="38">
        <v>33625</v>
      </c>
      <c r="J47" s="38">
        <v>33381</v>
      </c>
      <c r="K47" s="38">
        <v>36268</v>
      </c>
      <c r="L47" s="38">
        <v>35813</v>
      </c>
      <c r="M47" s="38">
        <v>38700</v>
      </c>
      <c r="N47" s="38">
        <v>34265</v>
      </c>
      <c r="O47" s="38">
        <v>37222</v>
      </c>
    </row>
    <row r="48" spans="2:15" x14ac:dyDescent="0.25">
      <c r="B48" s="3"/>
      <c r="C48" s="39" t="s">
        <v>33</v>
      </c>
      <c r="D48" s="40">
        <v>2</v>
      </c>
      <c r="E48" s="38"/>
      <c r="F48" s="38">
        <v>68565</v>
      </c>
      <c r="G48" s="38">
        <v>75316</v>
      </c>
      <c r="H48" s="38">
        <v>70367</v>
      </c>
      <c r="I48" s="38">
        <v>76866</v>
      </c>
      <c r="J48" s="38">
        <v>78335</v>
      </c>
      <c r="K48" s="38">
        <v>85097</v>
      </c>
      <c r="L48" s="38">
        <v>84033</v>
      </c>
      <c r="M48" s="38">
        <v>90794</v>
      </c>
      <c r="N48" s="38">
        <v>83182</v>
      </c>
      <c r="O48" s="38">
        <v>90520</v>
      </c>
    </row>
    <row r="49" spans="2:16" x14ac:dyDescent="0.25">
      <c r="B49" s="3"/>
      <c r="C49" s="39" t="s">
        <v>34</v>
      </c>
      <c r="D49" s="40">
        <v>3</v>
      </c>
      <c r="E49" s="38"/>
      <c r="F49" s="38">
        <v>48293</v>
      </c>
      <c r="G49" s="38">
        <v>52042</v>
      </c>
      <c r="H49" s="38">
        <v>49617</v>
      </c>
      <c r="I49" s="38">
        <v>53328</v>
      </c>
      <c r="J49" s="38">
        <v>53842</v>
      </c>
      <c r="K49" s="38">
        <v>58793</v>
      </c>
      <c r="L49" s="38">
        <v>58014</v>
      </c>
      <c r="M49" s="38">
        <v>62965</v>
      </c>
      <c r="N49" s="38">
        <v>58869</v>
      </c>
      <c r="O49" s="38">
        <v>62867</v>
      </c>
    </row>
    <row r="50" spans="2:16" x14ac:dyDescent="0.25">
      <c r="B50" s="3"/>
      <c r="C50" s="39" t="s">
        <v>35</v>
      </c>
      <c r="D50" s="40">
        <v>4</v>
      </c>
      <c r="E50" s="38"/>
      <c r="F50" s="38">
        <v>40064</v>
      </c>
      <c r="G50" s="38">
        <v>42745</v>
      </c>
      <c r="H50" s="38">
        <v>41548</v>
      </c>
      <c r="I50" s="38">
        <v>43959</v>
      </c>
      <c r="J50" s="38">
        <v>45349</v>
      </c>
      <c r="K50" s="38">
        <v>48646</v>
      </c>
      <c r="L50" s="38">
        <v>48127</v>
      </c>
      <c r="M50" s="38">
        <v>51424</v>
      </c>
      <c r="N50" s="38">
        <v>48800</v>
      </c>
      <c r="O50" s="38">
        <v>51805</v>
      </c>
    </row>
    <row r="51" spans="2:16" x14ac:dyDescent="0.25">
      <c r="B51" s="3"/>
      <c r="C51" s="41" t="s">
        <v>36</v>
      </c>
      <c r="D51" s="42">
        <v>5</v>
      </c>
      <c r="E51" s="43"/>
      <c r="F51" s="43">
        <v>33519</v>
      </c>
      <c r="G51" s="43">
        <v>35293</v>
      </c>
      <c r="H51" s="43">
        <v>34891</v>
      </c>
      <c r="I51" s="43">
        <v>37661</v>
      </c>
      <c r="J51" s="43">
        <v>38694</v>
      </c>
      <c r="K51" s="43">
        <v>39979</v>
      </c>
      <c r="L51" s="43">
        <v>39776</v>
      </c>
      <c r="M51" s="43">
        <v>41061</v>
      </c>
      <c r="N51" s="43">
        <v>40952</v>
      </c>
      <c r="O51" s="43">
        <v>43294</v>
      </c>
    </row>
    <row r="52" spans="2:16" x14ac:dyDescent="0.25">
      <c r="B52" s="3"/>
      <c r="C52" s="17"/>
      <c r="D52" s="4"/>
      <c r="E52" s="94"/>
      <c r="F52" s="94"/>
      <c r="G52" s="94"/>
      <c r="H52" s="94"/>
      <c r="I52" s="94"/>
      <c r="J52" s="94"/>
      <c r="K52" s="94"/>
      <c r="L52" s="94"/>
      <c r="M52" s="94"/>
      <c r="N52" s="94"/>
      <c r="O52" s="184"/>
      <c r="P52" s="94"/>
    </row>
    <row r="53" spans="2:16" x14ac:dyDescent="0.25">
      <c r="B53" s="3"/>
      <c r="C53" s="44"/>
      <c r="D53" s="4"/>
      <c r="E53" s="11" t="s">
        <v>218</v>
      </c>
      <c r="F53" s="11"/>
      <c r="G53" s="11"/>
      <c r="H53" s="11"/>
      <c r="I53" s="11"/>
      <c r="J53" s="11"/>
      <c r="K53" s="11"/>
      <c r="L53" s="11"/>
      <c r="M53" s="11"/>
      <c r="N53" s="11"/>
      <c r="O53" s="11"/>
    </row>
    <row r="54" spans="2:16" ht="36.75" x14ac:dyDescent="0.25">
      <c r="B54" s="3"/>
      <c r="C54" s="33" t="s">
        <v>20</v>
      </c>
      <c r="D54" s="210" t="s">
        <v>21</v>
      </c>
      <c r="E54" s="10"/>
      <c r="F54" s="89" t="s">
        <v>23</v>
      </c>
      <c r="G54" s="89" t="s">
        <v>23</v>
      </c>
      <c r="H54" s="89" t="s">
        <v>24</v>
      </c>
      <c r="I54" s="89" t="s">
        <v>24</v>
      </c>
      <c r="J54" s="89" t="s">
        <v>25</v>
      </c>
      <c r="K54" s="89" t="s">
        <v>25</v>
      </c>
      <c r="L54" s="89" t="s">
        <v>170</v>
      </c>
      <c r="M54" s="89" t="s">
        <v>170</v>
      </c>
      <c r="N54" s="89" t="s">
        <v>10</v>
      </c>
      <c r="O54" s="89" t="s">
        <v>10</v>
      </c>
    </row>
    <row r="55" spans="2:16" x14ac:dyDescent="0.25">
      <c r="B55" s="3"/>
      <c r="C55" s="34"/>
      <c r="D55" s="211"/>
      <c r="E55" s="35"/>
      <c r="F55" s="95" t="s">
        <v>26</v>
      </c>
      <c r="G55" s="96" t="s">
        <v>12</v>
      </c>
      <c r="H55" s="95" t="s">
        <v>26</v>
      </c>
      <c r="I55" s="96" t="s">
        <v>12</v>
      </c>
      <c r="J55" s="95" t="s">
        <v>26</v>
      </c>
      <c r="K55" s="96" t="s">
        <v>12</v>
      </c>
      <c r="L55" s="95" t="s">
        <v>26</v>
      </c>
      <c r="M55" s="96" t="s">
        <v>12</v>
      </c>
      <c r="N55" s="95" t="s">
        <v>26</v>
      </c>
      <c r="O55" s="96" t="s">
        <v>12</v>
      </c>
    </row>
    <row r="56" spans="2:16" x14ac:dyDescent="0.25">
      <c r="B56" s="3"/>
      <c r="C56" s="36" t="s">
        <v>27</v>
      </c>
      <c r="D56" s="37">
        <v>1</v>
      </c>
      <c r="E56" s="38"/>
      <c r="F56" s="38">
        <v>85255</v>
      </c>
      <c r="G56" s="38">
        <v>99464</v>
      </c>
      <c r="H56" s="38">
        <v>87941</v>
      </c>
      <c r="I56" s="38">
        <v>102150</v>
      </c>
      <c r="J56" s="38" t="s">
        <v>213</v>
      </c>
      <c r="K56" s="38" t="s">
        <v>213</v>
      </c>
      <c r="L56" s="38" t="s">
        <v>213</v>
      </c>
      <c r="M56" s="38" t="s">
        <v>213</v>
      </c>
      <c r="N56" s="38">
        <v>95629</v>
      </c>
      <c r="O56" s="38">
        <v>109838</v>
      </c>
    </row>
    <row r="57" spans="2:16" x14ac:dyDescent="0.25">
      <c r="B57" s="3"/>
      <c r="C57" s="39" t="s">
        <v>5</v>
      </c>
      <c r="D57" s="40">
        <v>1</v>
      </c>
      <c r="E57" s="38"/>
      <c r="F57" s="38">
        <v>89962</v>
      </c>
      <c r="G57" s="38">
        <v>104172</v>
      </c>
      <c r="H57" s="38">
        <v>91978</v>
      </c>
      <c r="I57" s="38">
        <v>106187</v>
      </c>
      <c r="J57" s="38" t="s">
        <v>213</v>
      </c>
      <c r="K57" s="38" t="s">
        <v>213</v>
      </c>
      <c r="L57" s="38" t="s">
        <v>213</v>
      </c>
      <c r="M57" s="38" t="s">
        <v>213</v>
      </c>
      <c r="N57" s="38">
        <v>99936</v>
      </c>
      <c r="O57" s="38">
        <v>114145</v>
      </c>
    </row>
    <row r="58" spans="2:16" x14ac:dyDescent="0.25">
      <c r="B58" s="3"/>
      <c r="C58" s="39" t="s">
        <v>28</v>
      </c>
      <c r="D58" s="40">
        <v>2</v>
      </c>
      <c r="E58" s="38"/>
      <c r="F58" s="38">
        <v>39171</v>
      </c>
      <c r="G58" s="38">
        <v>46276</v>
      </c>
      <c r="H58" s="38">
        <v>40135</v>
      </c>
      <c r="I58" s="38">
        <v>47239</v>
      </c>
      <c r="J58" s="38" t="s">
        <v>213</v>
      </c>
      <c r="K58" s="38" t="s">
        <v>213</v>
      </c>
      <c r="L58" s="38" t="s">
        <v>213</v>
      </c>
      <c r="M58" s="38" t="s">
        <v>213</v>
      </c>
      <c r="N58" s="38">
        <v>44159</v>
      </c>
      <c r="O58" s="38">
        <v>51263</v>
      </c>
    </row>
    <row r="59" spans="2:16" x14ac:dyDescent="0.25">
      <c r="B59" s="3"/>
      <c r="C59" s="39" t="s">
        <v>29</v>
      </c>
      <c r="D59" s="40">
        <v>2</v>
      </c>
      <c r="E59" s="38"/>
      <c r="F59" s="38">
        <v>48267</v>
      </c>
      <c r="G59" s="38">
        <v>55372</v>
      </c>
      <c r="H59" s="38">
        <v>49653</v>
      </c>
      <c r="I59" s="38">
        <v>56757</v>
      </c>
      <c r="J59" s="38" t="s">
        <v>213</v>
      </c>
      <c r="K59" s="38" t="s">
        <v>213</v>
      </c>
      <c r="L59" s="38" t="s">
        <v>213</v>
      </c>
      <c r="M59" s="38" t="s">
        <v>213</v>
      </c>
      <c r="N59" s="38">
        <v>54052</v>
      </c>
      <c r="O59" s="38">
        <v>61156</v>
      </c>
    </row>
    <row r="60" spans="2:16" x14ac:dyDescent="0.25">
      <c r="B60" s="3"/>
      <c r="C60" s="39" t="s">
        <v>30</v>
      </c>
      <c r="D60" s="40">
        <v>1</v>
      </c>
      <c r="E60" s="38"/>
      <c r="F60" s="38">
        <v>64407</v>
      </c>
      <c r="G60" s="38">
        <v>67358</v>
      </c>
      <c r="H60" s="38">
        <v>67366</v>
      </c>
      <c r="I60" s="38">
        <v>70497</v>
      </c>
      <c r="J60" s="38">
        <v>68998</v>
      </c>
      <c r="K60" s="38">
        <v>74262</v>
      </c>
      <c r="L60" s="38" t="s">
        <v>213</v>
      </c>
      <c r="M60" s="38" t="s">
        <v>213</v>
      </c>
      <c r="N60" s="38">
        <v>75335</v>
      </c>
      <c r="O60" s="38">
        <v>78965</v>
      </c>
    </row>
    <row r="61" spans="2:16" x14ac:dyDescent="0.25">
      <c r="B61" s="3"/>
      <c r="C61" s="39" t="s">
        <v>31</v>
      </c>
      <c r="D61" s="40">
        <v>2</v>
      </c>
      <c r="E61" s="38"/>
      <c r="F61" s="38">
        <v>37275</v>
      </c>
      <c r="G61" s="38">
        <v>40456</v>
      </c>
      <c r="H61" s="38">
        <v>39424</v>
      </c>
      <c r="I61" s="38">
        <v>42885</v>
      </c>
      <c r="J61" s="38">
        <v>43049</v>
      </c>
      <c r="K61" s="38">
        <v>46063</v>
      </c>
      <c r="L61" s="38">
        <v>45441</v>
      </c>
      <c r="M61" s="38">
        <v>48455</v>
      </c>
      <c r="N61" s="38">
        <v>43614</v>
      </c>
      <c r="O61" s="38">
        <v>47621</v>
      </c>
    </row>
    <row r="62" spans="2:16" x14ac:dyDescent="0.25">
      <c r="B62" s="3"/>
      <c r="C62" s="39" t="s">
        <v>32</v>
      </c>
      <c r="D62" s="40">
        <v>3</v>
      </c>
      <c r="E62" s="38"/>
      <c r="F62" s="38">
        <v>30339</v>
      </c>
      <c r="G62" s="38">
        <v>33089</v>
      </c>
      <c r="H62" s="38">
        <v>32779</v>
      </c>
      <c r="I62" s="38">
        <v>35847</v>
      </c>
      <c r="J62" s="38">
        <v>35564</v>
      </c>
      <c r="K62" s="38">
        <v>38569</v>
      </c>
      <c r="L62" s="38">
        <v>37996</v>
      </c>
      <c r="M62" s="38">
        <v>41001</v>
      </c>
      <c r="N62" s="38">
        <v>36424</v>
      </c>
      <c r="O62" s="38">
        <v>39497</v>
      </c>
    </row>
    <row r="63" spans="2:16" x14ac:dyDescent="0.25">
      <c r="B63" s="3"/>
      <c r="C63" s="39" t="s">
        <v>33</v>
      </c>
      <c r="D63" s="40">
        <v>2</v>
      </c>
      <c r="E63" s="38"/>
      <c r="F63" s="38">
        <v>72465</v>
      </c>
      <c r="G63" s="38">
        <v>79494</v>
      </c>
      <c r="H63" s="38">
        <v>74269</v>
      </c>
      <c r="I63" s="38">
        <v>81044</v>
      </c>
      <c r="J63" s="38">
        <v>82397</v>
      </c>
      <c r="K63" s="38">
        <v>89458</v>
      </c>
      <c r="L63" s="38">
        <v>88095</v>
      </c>
      <c r="M63" s="38">
        <v>95154</v>
      </c>
      <c r="N63" s="38">
        <v>87191</v>
      </c>
      <c r="O63" s="38">
        <v>94818</v>
      </c>
    </row>
    <row r="64" spans="2:16" x14ac:dyDescent="0.25">
      <c r="B64" s="3"/>
      <c r="C64" s="39" t="s">
        <v>34</v>
      </c>
      <c r="D64" s="40">
        <v>3</v>
      </c>
      <c r="E64" s="38"/>
      <c r="F64" s="38">
        <v>51125</v>
      </c>
      <c r="G64" s="38">
        <v>55063</v>
      </c>
      <c r="H64" s="38">
        <v>52449</v>
      </c>
      <c r="I64" s="38">
        <v>56348</v>
      </c>
      <c r="J64" s="38">
        <v>56797</v>
      </c>
      <c r="K64" s="38">
        <v>61950</v>
      </c>
      <c r="L64" s="38">
        <v>60969</v>
      </c>
      <c r="M64" s="38">
        <v>66122</v>
      </c>
      <c r="N64" s="38">
        <v>61784</v>
      </c>
      <c r="O64" s="38">
        <v>65979</v>
      </c>
    </row>
    <row r="65" spans="1:15" x14ac:dyDescent="0.25">
      <c r="B65" s="3"/>
      <c r="C65" s="39" t="s">
        <v>35</v>
      </c>
      <c r="D65" s="40">
        <v>4</v>
      </c>
      <c r="E65" s="38"/>
      <c r="F65" s="38">
        <v>42374</v>
      </c>
      <c r="G65" s="38">
        <v>45127</v>
      </c>
      <c r="H65" s="38">
        <v>43858</v>
      </c>
      <c r="I65" s="38">
        <v>46341</v>
      </c>
      <c r="J65" s="38">
        <v>47764</v>
      </c>
      <c r="K65" s="38">
        <v>51138</v>
      </c>
      <c r="L65" s="38">
        <v>50543</v>
      </c>
      <c r="M65" s="38">
        <v>53916</v>
      </c>
      <c r="N65" s="38">
        <v>51181</v>
      </c>
      <c r="O65" s="38">
        <v>54261</v>
      </c>
    </row>
    <row r="66" spans="1:15" x14ac:dyDescent="0.25">
      <c r="B66" s="3"/>
      <c r="C66" s="41" t="s">
        <v>36</v>
      </c>
      <c r="D66" s="42">
        <v>5</v>
      </c>
      <c r="E66" s="43"/>
      <c r="F66" s="43">
        <v>35425</v>
      </c>
      <c r="G66" s="43">
        <v>37256</v>
      </c>
      <c r="H66" s="43">
        <v>36796</v>
      </c>
      <c r="I66" s="43">
        <v>39624</v>
      </c>
      <c r="J66" s="43">
        <v>40689</v>
      </c>
      <c r="K66" s="43">
        <v>42033</v>
      </c>
      <c r="L66" s="43">
        <v>41771</v>
      </c>
      <c r="M66" s="43">
        <v>43116</v>
      </c>
      <c r="N66" s="43">
        <v>42916</v>
      </c>
      <c r="O66" s="43">
        <v>45319</v>
      </c>
    </row>
    <row r="67" spans="1:15" x14ac:dyDescent="0.25"/>
    <row r="68" spans="1:15" s="8" customFormat="1" ht="21" x14ac:dyDescent="0.35">
      <c r="A68" s="9" t="s">
        <v>37</v>
      </c>
      <c r="B68" s="9"/>
      <c r="C68" s="9"/>
    </row>
    <row r="69" spans="1:15" x14ac:dyDescent="0.25">
      <c r="O69" s="184"/>
    </row>
    <row r="70" spans="1:15" x14ac:dyDescent="0.25">
      <c r="B70" s="3"/>
      <c r="C70" s="93"/>
      <c r="D70" s="4"/>
      <c r="E70" s="11" t="s">
        <v>219</v>
      </c>
      <c r="F70" s="11"/>
      <c r="G70" s="11"/>
      <c r="H70" s="11"/>
      <c r="I70" s="11"/>
      <c r="J70" s="11"/>
      <c r="K70" s="11"/>
      <c r="L70" s="11"/>
      <c r="M70" s="11"/>
      <c r="N70" s="11"/>
      <c r="O70" s="11"/>
    </row>
    <row r="71" spans="1:15" ht="36.75" x14ac:dyDescent="0.25">
      <c r="B71" s="3"/>
      <c r="C71" s="33" t="s">
        <v>20</v>
      </c>
      <c r="D71" s="210" t="s">
        <v>21</v>
      </c>
      <c r="E71" s="97" t="s">
        <v>22</v>
      </c>
      <c r="F71" s="89" t="s">
        <v>23</v>
      </c>
      <c r="G71" s="89" t="s">
        <v>23</v>
      </c>
      <c r="H71" s="89" t="s">
        <v>24</v>
      </c>
      <c r="I71" s="89" t="s">
        <v>24</v>
      </c>
      <c r="J71" s="89" t="s">
        <v>25</v>
      </c>
      <c r="K71" s="89" t="s">
        <v>25</v>
      </c>
      <c r="L71" s="89" t="s">
        <v>170</v>
      </c>
      <c r="M71" s="89" t="s">
        <v>170</v>
      </c>
      <c r="N71" s="89" t="s">
        <v>10</v>
      </c>
      <c r="O71" s="89" t="s">
        <v>10</v>
      </c>
    </row>
    <row r="72" spans="1:15" x14ac:dyDescent="0.25">
      <c r="B72" s="3"/>
      <c r="C72" s="34"/>
      <c r="D72" s="211"/>
      <c r="E72" s="90" t="s">
        <v>26</v>
      </c>
      <c r="F72" s="90" t="s">
        <v>26</v>
      </c>
      <c r="G72" s="91" t="s">
        <v>12</v>
      </c>
      <c r="H72" s="90" t="s">
        <v>26</v>
      </c>
      <c r="I72" s="91" t="s">
        <v>12</v>
      </c>
      <c r="J72" s="90" t="s">
        <v>26</v>
      </c>
      <c r="K72" s="91" t="s">
        <v>12</v>
      </c>
      <c r="L72" s="90" t="s">
        <v>26</v>
      </c>
      <c r="M72" s="91" t="s">
        <v>12</v>
      </c>
      <c r="N72" s="90" t="s">
        <v>26</v>
      </c>
      <c r="O72" s="91" t="s">
        <v>12</v>
      </c>
    </row>
    <row r="73" spans="1:15" x14ac:dyDescent="0.25">
      <c r="B73" s="3"/>
      <c r="C73" s="36" t="s">
        <v>27</v>
      </c>
      <c r="D73" s="37">
        <v>1</v>
      </c>
      <c r="E73" s="38">
        <v>24472</v>
      </c>
      <c r="F73" s="38">
        <v>25014</v>
      </c>
      <c r="G73" s="38">
        <v>29185</v>
      </c>
      <c r="H73" s="38">
        <v>42465</v>
      </c>
      <c r="I73" s="38">
        <v>49544</v>
      </c>
      <c r="J73" s="38" t="s">
        <v>213</v>
      </c>
      <c r="K73" s="38" t="s">
        <v>213</v>
      </c>
      <c r="L73" s="38" t="s">
        <v>213</v>
      </c>
      <c r="M73" s="38" t="s">
        <v>213</v>
      </c>
      <c r="N73" s="38">
        <v>66117</v>
      </c>
      <c r="O73" s="38">
        <v>77138</v>
      </c>
    </row>
    <row r="74" spans="1:15" x14ac:dyDescent="0.25">
      <c r="B74" s="3"/>
      <c r="C74" s="39" t="s">
        <v>5</v>
      </c>
      <c r="D74" s="40">
        <v>1</v>
      </c>
      <c r="E74" s="38">
        <v>32321</v>
      </c>
      <c r="F74" s="38">
        <v>32984</v>
      </c>
      <c r="G74" s="38">
        <v>38482</v>
      </c>
      <c r="H74" s="38">
        <v>55161</v>
      </c>
      <c r="I74" s="38">
        <v>64355</v>
      </c>
      <c r="J74" s="38" t="s">
        <v>213</v>
      </c>
      <c r="K74" s="38" t="s">
        <v>213</v>
      </c>
      <c r="L74" s="38" t="s">
        <v>213</v>
      </c>
      <c r="M74" s="38" t="s">
        <v>213</v>
      </c>
      <c r="N74" s="38">
        <v>85981</v>
      </c>
      <c r="O74" s="38">
        <v>100310</v>
      </c>
    </row>
    <row r="75" spans="1:15" x14ac:dyDescent="0.25">
      <c r="B75" s="3"/>
      <c r="C75" s="39" t="s">
        <v>28</v>
      </c>
      <c r="D75" s="40">
        <v>2</v>
      </c>
      <c r="E75" s="38">
        <v>10412</v>
      </c>
      <c r="F75" s="38">
        <v>10747</v>
      </c>
      <c r="G75" s="38">
        <v>12537</v>
      </c>
      <c r="H75" s="38">
        <v>21834</v>
      </c>
      <c r="I75" s="38">
        <v>25473</v>
      </c>
      <c r="J75" s="38" t="s">
        <v>213</v>
      </c>
      <c r="K75" s="38" t="s">
        <v>213</v>
      </c>
      <c r="L75" s="38" t="s">
        <v>213</v>
      </c>
      <c r="M75" s="38" t="s">
        <v>213</v>
      </c>
      <c r="N75" s="38">
        <v>37246</v>
      </c>
      <c r="O75" s="38">
        <v>43453</v>
      </c>
    </row>
    <row r="76" spans="1:15" x14ac:dyDescent="0.25">
      <c r="B76" s="3"/>
      <c r="C76" s="39" t="s">
        <v>29</v>
      </c>
      <c r="D76" s="40">
        <v>2</v>
      </c>
      <c r="E76" s="38">
        <v>16202</v>
      </c>
      <c r="F76" s="38">
        <v>16631</v>
      </c>
      <c r="G76" s="38">
        <v>19403</v>
      </c>
      <c r="H76" s="38">
        <v>31343</v>
      </c>
      <c r="I76" s="38">
        <v>36566</v>
      </c>
      <c r="J76" s="38" t="s">
        <v>213</v>
      </c>
      <c r="K76" s="38" t="s">
        <v>213</v>
      </c>
      <c r="L76" s="38" t="s">
        <v>213</v>
      </c>
      <c r="M76" s="38" t="s">
        <v>213</v>
      </c>
      <c r="N76" s="38">
        <v>52769</v>
      </c>
      <c r="O76" s="38">
        <v>61562</v>
      </c>
    </row>
    <row r="77" spans="1:15" x14ac:dyDescent="0.25">
      <c r="B77" s="3"/>
      <c r="C77" s="39" t="s">
        <v>30</v>
      </c>
      <c r="D77" s="40">
        <v>1</v>
      </c>
      <c r="E77" s="38">
        <v>12373</v>
      </c>
      <c r="F77" s="38">
        <v>12700</v>
      </c>
      <c r="G77" s="38">
        <v>15166</v>
      </c>
      <c r="H77" s="38">
        <v>21241</v>
      </c>
      <c r="I77" s="38">
        <v>23838</v>
      </c>
      <c r="J77" s="38">
        <v>26380</v>
      </c>
      <c r="K77" s="38">
        <v>29611</v>
      </c>
      <c r="L77" s="38" t="s">
        <v>213</v>
      </c>
      <c r="M77" s="38" t="s">
        <v>213</v>
      </c>
      <c r="N77" s="38">
        <v>35256</v>
      </c>
      <c r="O77" s="38">
        <v>38676</v>
      </c>
    </row>
    <row r="78" spans="1:15" x14ac:dyDescent="0.25">
      <c r="B78" s="3"/>
      <c r="C78" s="39" t="s">
        <v>31</v>
      </c>
      <c r="D78" s="40">
        <v>2</v>
      </c>
      <c r="E78" s="38">
        <v>6544</v>
      </c>
      <c r="F78" s="38">
        <v>6760</v>
      </c>
      <c r="G78" s="38">
        <v>7960</v>
      </c>
      <c r="H78" s="38">
        <v>12046</v>
      </c>
      <c r="I78" s="38">
        <v>13309</v>
      </c>
      <c r="J78" s="38">
        <v>15481</v>
      </c>
      <c r="K78" s="38">
        <v>17037</v>
      </c>
      <c r="L78" s="38">
        <v>16793</v>
      </c>
      <c r="M78" s="38">
        <v>18348</v>
      </c>
      <c r="N78" s="38">
        <v>21638</v>
      </c>
      <c r="O78" s="38">
        <v>23284</v>
      </c>
    </row>
    <row r="79" spans="1:15" x14ac:dyDescent="0.25">
      <c r="B79" s="3"/>
      <c r="C79" s="39" t="s">
        <v>32</v>
      </c>
      <c r="D79" s="40">
        <v>3</v>
      </c>
      <c r="E79" s="38">
        <v>5296</v>
      </c>
      <c r="F79" s="38">
        <v>5485</v>
      </c>
      <c r="G79" s="38">
        <v>6286</v>
      </c>
      <c r="H79" s="38">
        <v>10266</v>
      </c>
      <c r="I79" s="38">
        <v>11109</v>
      </c>
      <c r="J79" s="38">
        <v>13506</v>
      </c>
      <c r="K79" s="38">
        <v>14545</v>
      </c>
      <c r="L79" s="38">
        <v>14379</v>
      </c>
      <c r="M79" s="38">
        <v>15417</v>
      </c>
      <c r="N79" s="38">
        <v>19231</v>
      </c>
      <c r="O79" s="38">
        <v>20326</v>
      </c>
    </row>
    <row r="80" spans="1:15" x14ac:dyDescent="0.25">
      <c r="B80" s="3"/>
      <c r="C80" s="39" t="s">
        <v>33</v>
      </c>
      <c r="D80" s="40">
        <v>2</v>
      </c>
      <c r="E80" s="38">
        <v>7536</v>
      </c>
      <c r="F80" s="38">
        <v>7692</v>
      </c>
      <c r="G80" s="38">
        <v>8893</v>
      </c>
      <c r="H80" s="38">
        <v>12999</v>
      </c>
      <c r="I80" s="38">
        <v>14261</v>
      </c>
      <c r="J80" s="38">
        <v>16871</v>
      </c>
      <c r="K80" s="38">
        <v>18428</v>
      </c>
      <c r="L80" s="38">
        <v>18182</v>
      </c>
      <c r="M80" s="38">
        <v>19740</v>
      </c>
      <c r="N80" s="38">
        <v>23069</v>
      </c>
      <c r="O80" s="38">
        <v>24712</v>
      </c>
    </row>
    <row r="81" spans="2:15" x14ac:dyDescent="0.25">
      <c r="B81" s="3"/>
      <c r="C81" s="39" t="s">
        <v>34</v>
      </c>
      <c r="D81" s="40">
        <v>3</v>
      </c>
      <c r="E81" s="38">
        <v>5783</v>
      </c>
      <c r="F81" s="38">
        <v>6899</v>
      </c>
      <c r="G81" s="38">
        <v>7797</v>
      </c>
      <c r="H81" s="38">
        <v>12222</v>
      </c>
      <c r="I81" s="38">
        <v>13169</v>
      </c>
      <c r="J81" s="38">
        <v>15668</v>
      </c>
      <c r="K81" s="38">
        <v>16815</v>
      </c>
      <c r="L81" s="38">
        <v>16633</v>
      </c>
      <c r="M81" s="38">
        <v>17779</v>
      </c>
      <c r="N81" s="38">
        <v>24028</v>
      </c>
      <c r="O81" s="38">
        <v>25355</v>
      </c>
    </row>
    <row r="82" spans="2:15" x14ac:dyDescent="0.25">
      <c r="B82" s="3"/>
      <c r="C82" s="39" t="s">
        <v>35</v>
      </c>
      <c r="D82" s="40">
        <v>4</v>
      </c>
      <c r="E82" s="38">
        <v>7134</v>
      </c>
      <c r="F82" s="38">
        <v>7363</v>
      </c>
      <c r="G82" s="38">
        <v>8047</v>
      </c>
      <c r="H82" s="38">
        <v>12281</v>
      </c>
      <c r="I82" s="38">
        <v>13003</v>
      </c>
      <c r="J82" s="38">
        <v>15532</v>
      </c>
      <c r="K82" s="38">
        <v>16401</v>
      </c>
      <c r="L82" s="38">
        <v>16264</v>
      </c>
      <c r="M82" s="38">
        <v>17134</v>
      </c>
      <c r="N82" s="38">
        <v>23085</v>
      </c>
      <c r="O82" s="38">
        <v>24083</v>
      </c>
    </row>
    <row r="83" spans="2:15" x14ac:dyDescent="0.25">
      <c r="B83" s="3"/>
      <c r="C83" s="41" t="s">
        <v>36</v>
      </c>
      <c r="D83" s="42">
        <v>5</v>
      </c>
      <c r="E83" s="43">
        <v>5729</v>
      </c>
      <c r="F83" s="43">
        <v>5916</v>
      </c>
      <c r="G83" s="43">
        <v>6455</v>
      </c>
      <c r="H83" s="43">
        <v>10508</v>
      </c>
      <c r="I83" s="43">
        <v>11079</v>
      </c>
      <c r="J83" s="43">
        <v>13410</v>
      </c>
      <c r="K83" s="43">
        <v>14102</v>
      </c>
      <c r="L83" s="43">
        <v>13989</v>
      </c>
      <c r="M83" s="43">
        <v>14678</v>
      </c>
      <c r="N83" s="43">
        <v>20426</v>
      </c>
      <c r="O83" s="43">
        <v>21212</v>
      </c>
    </row>
    <row r="84" spans="2:15" x14ac:dyDescent="0.25">
      <c r="B84" s="3"/>
      <c r="C84" s="3"/>
      <c r="D84" s="4"/>
      <c r="E84" s="5"/>
      <c r="F84" s="5"/>
      <c r="G84" s="5"/>
      <c r="H84" s="5"/>
      <c r="I84" s="5"/>
      <c r="J84" s="5"/>
      <c r="K84" s="5"/>
      <c r="L84" s="5"/>
      <c r="M84" s="6"/>
      <c r="N84" s="5"/>
      <c r="O84" s="184"/>
    </row>
    <row r="85" spans="2:15" x14ac:dyDescent="0.25">
      <c r="B85" s="3"/>
      <c r="C85" s="93"/>
      <c r="D85" s="4"/>
      <c r="E85" s="11" t="s">
        <v>220</v>
      </c>
      <c r="F85" s="11"/>
      <c r="G85" s="11"/>
      <c r="H85" s="11"/>
      <c r="I85" s="11"/>
      <c r="J85" s="11"/>
      <c r="K85" s="11"/>
      <c r="L85" s="11"/>
      <c r="M85" s="11"/>
      <c r="N85" s="11"/>
      <c r="O85" s="11"/>
    </row>
    <row r="86" spans="2:15" ht="36.75" x14ac:dyDescent="0.25">
      <c r="B86" s="3"/>
      <c r="C86" s="33" t="s">
        <v>20</v>
      </c>
      <c r="D86" s="210" t="s">
        <v>21</v>
      </c>
      <c r="E86" s="97" t="s">
        <v>22</v>
      </c>
      <c r="F86" s="89" t="s">
        <v>23</v>
      </c>
      <c r="G86" s="89" t="s">
        <v>23</v>
      </c>
      <c r="H86" s="89" t="s">
        <v>24</v>
      </c>
      <c r="I86" s="89" t="s">
        <v>24</v>
      </c>
      <c r="J86" s="89" t="s">
        <v>25</v>
      </c>
      <c r="K86" s="89" t="s">
        <v>25</v>
      </c>
      <c r="L86" s="89" t="s">
        <v>170</v>
      </c>
      <c r="M86" s="89" t="s">
        <v>170</v>
      </c>
      <c r="N86" s="89" t="s">
        <v>10</v>
      </c>
      <c r="O86" s="89" t="s">
        <v>10</v>
      </c>
    </row>
    <row r="87" spans="2:15" x14ac:dyDescent="0.25">
      <c r="B87" s="3"/>
      <c r="C87" s="34"/>
      <c r="D87" s="211"/>
      <c r="E87" s="90" t="s">
        <v>26</v>
      </c>
      <c r="F87" s="90" t="s">
        <v>26</v>
      </c>
      <c r="G87" s="91" t="s">
        <v>12</v>
      </c>
      <c r="H87" s="90" t="s">
        <v>26</v>
      </c>
      <c r="I87" s="91" t="s">
        <v>12</v>
      </c>
      <c r="J87" s="90" t="s">
        <v>26</v>
      </c>
      <c r="K87" s="91" t="s">
        <v>12</v>
      </c>
      <c r="L87" s="90" t="s">
        <v>26</v>
      </c>
      <c r="M87" s="91" t="s">
        <v>12</v>
      </c>
      <c r="N87" s="90" t="s">
        <v>26</v>
      </c>
      <c r="O87" s="91" t="s">
        <v>12</v>
      </c>
    </row>
    <row r="88" spans="2:15" x14ac:dyDescent="0.25">
      <c r="B88" s="3"/>
      <c r="C88" s="36" t="s">
        <v>27</v>
      </c>
      <c r="D88" s="37">
        <v>1</v>
      </c>
      <c r="E88" s="38">
        <v>24765</v>
      </c>
      <c r="F88" s="38">
        <v>25314</v>
      </c>
      <c r="G88" s="38">
        <v>29535</v>
      </c>
      <c r="H88" s="38">
        <v>42974</v>
      </c>
      <c r="I88" s="38">
        <v>50138</v>
      </c>
      <c r="J88" s="38" t="s">
        <v>213</v>
      </c>
      <c r="K88" s="38" t="s">
        <v>213</v>
      </c>
      <c r="L88" s="38" t="s">
        <v>213</v>
      </c>
      <c r="M88" s="38" t="s">
        <v>213</v>
      </c>
      <c r="N88" s="38">
        <v>66910</v>
      </c>
      <c r="O88" s="38">
        <v>78064</v>
      </c>
    </row>
    <row r="89" spans="2:15" x14ac:dyDescent="0.25">
      <c r="B89" s="3"/>
      <c r="C89" s="39" t="s">
        <v>5</v>
      </c>
      <c r="D89" s="40">
        <v>1</v>
      </c>
      <c r="E89" s="38">
        <v>32709</v>
      </c>
      <c r="F89" s="38">
        <v>33380</v>
      </c>
      <c r="G89" s="38">
        <v>38944</v>
      </c>
      <c r="H89" s="38">
        <v>55822</v>
      </c>
      <c r="I89" s="38">
        <v>65127</v>
      </c>
      <c r="J89" s="38" t="s">
        <v>213</v>
      </c>
      <c r="K89" s="38" t="s">
        <v>213</v>
      </c>
      <c r="L89" s="38" t="s">
        <v>213</v>
      </c>
      <c r="M89" s="38" t="s">
        <v>213</v>
      </c>
      <c r="N89" s="38">
        <v>87013</v>
      </c>
      <c r="O89" s="38">
        <v>101514</v>
      </c>
    </row>
    <row r="90" spans="2:15" x14ac:dyDescent="0.25">
      <c r="B90" s="3"/>
      <c r="C90" s="39" t="s">
        <v>28</v>
      </c>
      <c r="D90" s="40">
        <v>2</v>
      </c>
      <c r="E90" s="38">
        <v>10538</v>
      </c>
      <c r="F90" s="38">
        <v>10876</v>
      </c>
      <c r="G90" s="38">
        <v>12688</v>
      </c>
      <c r="H90" s="38">
        <v>22096</v>
      </c>
      <c r="I90" s="38">
        <v>25779</v>
      </c>
      <c r="J90" s="38" t="s">
        <v>213</v>
      </c>
      <c r="K90" s="38" t="s">
        <v>213</v>
      </c>
      <c r="L90" s="38" t="s">
        <v>213</v>
      </c>
      <c r="M90" s="38" t="s">
        <v>213</v>
      </c>
      <c r="N90" s="38">
        <v>37692</v>
      </c>
      <c r="O90" s="38">
        <v>43975</v>
      </c>
    </row>
    <row r="91" spans="2:15" x14ac:dyDescent="0.25">
      <c r="B91" s="3"/>
      <c r="C91" s="39" t="s">
        <v>29</v>
      </c>
      <c r="D91" s="40">
        <v>2</v>
      </c>
      <c r="E91" s="38">
        <v>16395</v>
      </c>
      <c r="F91" s="38">
        <v>16830</v>
      </c>
      <c r="G91" s="38">
        <v>19635</v>
      </c>
      <c r="H91" s="38">
        <v>31718</v>
      </c>
      <c r="I91" s="38">
        <v>37005</v>
      </c>
      <c r="J91" s="38" t="s">
        <v>213</v>
      </c>
      <c r="K91" s="38" t="s">
        <v>213</v>
      </c>
      <c r="L91" s="38" t="s">
        <v>213</v>
      </c>
      <c r="M91" s="38" t="s">
        <v>213</v>
      </c>
      <c r="N91" s="38">
        <v>53402</v>
      </c>
      <c r="O91" s="38">
        <v>62300</v>
      </c>
    </row>
    <row r="92" spans="2:15" x14ac:dyDescent="0.25">
      <c r="B92" s="3"/>
      <c r="C92" s="39" t="s">
        <v>30</v>
      </c>
      <c r="D92" s="40">
        <v>1</v>
      </c>
      <c r="E92" s="38">
        <v>12609</v>
      </c>
      <c r="F92" s="38">
        <v>12940</v>
      </c>
      <c r="G92" s="38">
        <v>15454</v>
      </c>
      <c r="H92" s="38">
        <v>21643</v>
      </c>
      <c r="I92" s="38">
        <v>24290</v>
      </c>
      <c r="J92" s="38">
        <v>26881</v>
      </c>
      <c r="K92" s="38">
        <v>30173</v>
      </c>
      <c r="L92" s="38" t="s">
        <v>213</v>
      </c>
      <c r="M92" s="38" t="s">
        <v>213</v>
      </c>
      <c r="N92" s="38">
        <v>35926</v>
      </c>
      <c r="O92" s="38">
        <v>39412</v>
      </c>
    </row>
    <row r="93" spans="2:15" x14ac:dyDescent="0.25">
      <c r="B93" s="3"/>
      <c r="C93" s="39" t="s">
        <v>31</v>
      </c>
      <c r="D93" s="40">
        <v>2</v>
      </c>
      <c r="E93" s="38">
        <v>6668</v>
      </c>
      <c r="F93" s="38">
        <v>6889</v>
      </c>
      <c r="G93" s="38">
        <v>8111</v>
      </c>
      <c r="H93" s="38">
        <v>12276</v>
      </c>
      <c r="I93" s="38">
        <v>13561</v>
      </c>
      <c r="J93" s="38">
        <v>15775</v>
      </c>
      <c r="K93" s="38">
        <v>17361</v>
      </c>
      <c r="L93" s="38">
        <v>17112</v>
      </c>
      <c r="M93" s="38">
        <v>18696</v>
      </c>
      <c r="N93" s="38">
        <v>22050</v>
      </c>
      <c r="O93" s="38">
        <v>23726</v>
      </c>
    </row>
    <row r="94" spans="2:15" x14ac:dyDescent="0.25">
      <c r="B94" s="3"/>
      <c r="C94" s="39" t="s">
        <v>32</v>
      </c>
      <c r="D94" s="40">
        <v>3</v>
      </c>
      <c r="E94" s="38">
        <v>5396</v>
      </c>
      <c r="F94" s="38">
        <v>5589</v>
      </c>
      <c r="G94" s="38">
        <v>6406</v>
      </c>
      <c r="H94" s="38">
        <v>10461</v>
      </c>
      <c r="I94" s="38">
        <v>11320</v>
      </c>
      <c r="J94" s="38">
        <v>13763</v>
      </c>
      <c r="K94" s="38">
        <v>14820</v>
      </c>
      <c r="L94" s="38">
        <v>14652</v>
      </c>
      <c r="M94" s="38">
        <v>15710</v>
      </c>
      <c r="N94" s="38">
        <v>19595</v>
      </c>
      <c r="O94" s="38">
        <v>20712</v>
      </c>
    </row>
    <row r="95" spans="2:15" x14ac:dyDescent="0.25">
      <c r="B95" s="3"/>
      <c r="C95" s="39" t="s">
        <v>33</v>
      </c>
      <c r="D95" s="40">
        <v>2</v>
      </c>
      <c r="E95" s="38">
        <v>7679</v>
      </c>
      <c r="F95" s="38">
        <v>7839</v>
      </c>
      <c r="G95" s="38">
        <v>9062</v>
      </c>
      <c r="H95" s="38">
        <v>13245</v>
      </c>
      <c r="I95" s="38">
        <v>14532</v>
      </c>
      <c r="J95" s="38">
        <v>17191</v>
      </c>
      <c r="K95" s="38">
        <v>18778</v>
      </c>
      <c r="L95" s="38">
        <v>18528</v>
      </c>
      <c r="M95" s="38">
        <v>20115</v>
      </c>
      <c r="N95" s="38">
        <v>23507</v>
      </c>
      <c r="O95" s="38">
        <v>25182</v>
      </c>
    </row>
    <row r="96" spans="2:15" x14ac:dyDescent="0.25">
      <c r="B96" s="3"/>
      <c r="C96" s="39" t="s">
        <v>34</v>
      </c>
      <c r="D96" s="40">
        <v>3</v>
      </c>
      <c r="E96" s="38">
        <v>5893</v>
      </c>
      <c r="F96" s="38">
        <v>7031</v>
      </c>
      <c r="G96" s="38">
        <v>7945</v>
      </c>
      <c r="H96" s="38">
        <v>12455</v>
      </c>
      <c r="I96" s="38">
        <v>13418</v>
      </c>
      <c r="J96" s="38">
        <v>15966</v>
      </c>
      <c r="K96" s="38">
        <v>17134</v>
      </c>
      <c r="L96" s="38">
        <v>16949</v>
      </c>
      <c r="M96" s="38">
        <v>18117</v>
      </c>
      <c r="N96" s="38">
        <v>24485</v>
      </c>
      <c r="O96" s="38">
        <v>25838</v>
      </c>
    </row>
    <row r="97" spans="1:15" x14ac:dyDescent="0.25">
      <c r="B97" s="3"/>
      <c r="C97" s="39" t="s">
        <v>35</v>
      </c>
      <c r="D97" s="40">
        <v>4</v>
      </c>
      <c r="E97" s="38">
        <v>7270</v>
      </c>
      <c r="F97" s="38">
        <v>7503</v>
      </c>
      <c r="G97" s="38">
        <v>8199</v>
      </c>
      <c r="H97" s="38">
        <v>12514</v>
      </c>
      <c r="I97" s="38">
        <v>13251</v>
      </c>
      <c r="J97" s="38">
        <v>15827</v>
      </c>
      <c r="K97" s="38">
        <v>16713</v>
      </c>
      <c r="L97" s="38">
        <v>16572</v>
      </c>
      <c r="M97" s="38">
        <v>17459</v>
      </c>
      <c r="N97" s="38">
        <v>23523</v>
      </c>
      <c r="O97" s="38">
        <v>24541</v>
      </c>
    </row>
    <row r="98" spans="1:15" x14ac:dyDescent="0.25">
      <c r="B98" s="3"/>
      <c r="C98" s="41" t="s">
        <v>36</v>
      </c>
      <c r="D98" s="42">
        <v>5</v>
      </c>
      <c r="E98" s="43">
        <v>5839</v>
      </c>
      <c r="F98" s="43">
        <v>6028</v>
      </c>
      <c r="G98" s="43">
        <v>6578</v>
      </c>
      <c r="H98" s="43">
        <v>10707</v>
      </c>
      <c r="I98" s="43">
        <v>11289</v>
      </c>
      <c r="J98" s="43">
        <v>13665</v>
      </c>
      <c r="K98" s="43">
        <v>14370</v>
      </c>
      <c r="L98" s="43">
        <v>14255</v>
      </c>
      <c r="M98" s="43">
        <v>14958</v>
      </c>
      <c r="N98" s="43">
        <v>20814</v>
      </c>
      <c r="O98" s="43">
        <v>21616</v>
      </c>
    </row>
    <row r="99" spans="1:15" x14ac:dyDescent="0.25"/>
    <row r="100" spans="1:15" s="8" customFormat="1" ht="21" x14ac:dyDescent="0.35">
      <c r="A100" s="9" t="s">
        <v>184</v>
      </c>
      <c r="B100" s="9"/>
      <c r="C100" s="9"/>
    </row>
    <row r="101" spans="1:15" x14ac:dyDescent="0.25">
      <c r="O101" s="184"/>
    </row>
    <row r="102" spans="1:15" x14ac:dyDescent="0.25">
      <c r="B102" s="3"/>
      <c r="C102" s="44"/>
      <c r="D102" s="4"/>
      <c r="E102" s="11" t="s">
        <v>292</v>
      </c>
      <c r="F102" s="45"/>
      <c r="G102" s="45"/>
      <c r="H102" s="45"/>
      <c r="I102" s="45"/>
      <c r="J102" s="45"/>
      <c r="K102" s="45"/>
      <c r="L102" s="45"/>
      <c r="M102" s="45"/>
      <c r="N102" s="45"/>
      <c r="O102" s="45"/>
    </row>
    <row r="103" spans="1:15" ht="36.75" x14ac:dyDescent="0.25">
      <c r="B103" s="3"/>
      <c r="C103" s="46" t="s">
        <v>20</v>
      </c>
      <c r="D103" s="212" t="s">
        <v>21</v>
      </c>
      <c r="E103" s="87" t="s">
        <v>22</v>
      </c>
      <c r="F103" s="88" t="s">
        <v>23</v>
      </c>
      <c r="G103" s="88" t="s">
        <v>23</v>
      </c>
      <c r="H103" s="88" t="s">
        <v>24</v>
      </c>
      <c r="I103" s="88" t="s">
        <v>24</v>
      </c>
      <c r="J103" s="88" t="s">
        <v>25</v>
      </c>
      <c r="K103" s="88" t="s">
        <v>25</v>
      </c>
      <c r="L103" s="89" t="s">
        <v>170</v>
      </c>
      <c r="M103" s="89" t="s">
        <v>170</v>
      </c>
      <c r="N103" s="89" t="s">
        <v>10</v>
      </c>
      <c r="O103" s="89" t="s">
        <v>10</v>
      </c>
    </row>
    <row r="104" spans="1:15" x14ac:dyDescent="0.25">
      <c r="B104" s="3"/>
      <c r="C104" s="47"/>
      <c r="D104" s="211"/>
      <c r="E104" s="90" t="s">
        <v>26</v>
      </c>
      <c r="F104" s="90" t="s">
        <v>26</v>
      </c>
      <c r="G104" s="90" t="s">
        <v>12</v>
      </c>
      <c r="H104" s="90" t="s">
        <v>26</v>
      </c>
      <c r="I104" s="90" t="s">
        <v>12</v>
      </c>
      <c r="J104" s="90" t="s">
        <v>26</v>
      </c>
      <c r="K104" s="90" t="s">
        <v>12</v>
      </c>
      <c r="L104" s="90" t="s">
        <v>26</v>
      </c>
      <c r="M104" s="91" t="s">
        <v>12</v>
      </c>
      <c r="N104" s="90" t="s">
        <v>26</v>
      </c>
      <c r="O104" s="92" t="s">
        <v>12</v>
      </c>
    </row>
    <row r="105" spans="1:15" x14ac:dyDescent="0.25">
      <c r="B105" s="3"/>
      <c r="C105" s="48" t="s">
        <v>38</v>
      </c>
      <c r="D105" s="40">
        <v>6</v>
      </c>
      <c r="E105" s="38">
        <v>4383</v>
      </c>
      <c r="F105" s="38">
        <v>4554</v>
      </c>
      <c r="G105" s="38">
        <v>5052</v>
      </c>
      <c r="H105" s="38">
        <v>8779</v>
      </c>
      <c r="I105" s="38">
        <v>9306</v>
      </c>
      <c r="J105" s="38">
        <v>11450</v>
      </c>
      <c r="K105" s="38">
        <v>12084</v>
      </c>
      <c r="L105" s="38" t="s">
        <v>213</v>
      </c>
      <c r="M105" s="38" t="s">
        <v>213</v>
      </c>
      <c r="N105" s="38">
        <v>17905</v>
      </c>
      <c r="O105" s="38">
        <v>18629</v>
      </c>
    </row>
    <row r="106" spans="1:15" x14ac:dyDescent="0.25">
      <c r="B106" s="3"/>
      <c r="C106" s="48" t="s">
        <v>39</v>
      </c>
      <c r="D106" s="40">
        <v>7</v>
      </c>
      <c r="E106" s="38">
        <v>3296</v>
      </c>
      <c r="F106" s="38">
        <v>3457</v>
      </c>
      <c r="G106" s="38">
        <v>3922</v>
      </c>
      <c r="H106" s="38">
        <v>7388</v>
      </c>
      <c r="I106" s="38">
        <v>7878</v>
      </c>
      <c r="J106" s="38">
        <v>9873</v>
      </c>
      <c r="K106" s="38">
        <v>10460</v>
      </c>
      <c r="L106" s="38" t="s">
        <v>213</v>
      </c>
      <c r="M106" s="38" t="s">
        <v>213</v>
      </c>
      <c r="N106" s="38">
        <v>15877</v>
      </c>
      <c r="O106" s="38">
        <v>16550</v>
      </c>
    </row>
    <row r="107" spans="1:15" x14ac:dyDescent="0.25">
      <c r="B107" s="3"/>
      <c r="C107" s="48" t="s">
        <v>40</v>
      </c>
      <c r="D107" s="40">
        <v>8</v>
      </c>
      <c r="E107" s="38">
        <v>2414</v>
      </c>
      <c r="F107" s="38">
        <v>2561</v>
      </c>
      <c r="G107" s="38">
        <v>2998</v>
      </c>
      <c r="H107" s="38">
        <v>6253</v>
      </c>
      <c r="I107" s="38">
        <v>6711</v>
      </c>
      <c r="J107" s="38">
        <v>8584</v>
      </c>
      <c r="K107" s="38">
        <v>9138</v>
      </c>
      <c r="L107" s="38" t="s">
        <v>213</v>
      </c>
      <c r="M107" s="38" t="s">
        <v>213</v>
      </c>
      <c r="N107" s="38">
        <v>14222</v>
      </c>
      <c r="O107" s="38">
        <v>14853</v>
      </c>
    </row>
    <row r="108" spans="1:15" x14ac:dyDescent="0.25">
      <c r="B108" s="3"/>
      <c r="C108" s="48" t="s">
        <v>41</v>
      </c>
      <c r="D108" s="40">
        <v>9</v>
      </c>
      <c r="E108" s="38">
        <v>1684</v>
      </c>
      <c r="F108" s="38">
        <v>1827</v>
      </c>
      <c r="G108" s="38">
        <v>2236</v>
      </c>
      <c r="H108" s="38">
        <v>5316</v>
      </c>
      <c r="I108" s="38">
        <v>5753</v>
      </c>
      <c r="J108" s="38">
        <v>7524</v>
      </c>
      <c r="K108" s="38">
        <v>8048</v>
      </c>
      <c r="L108" s="38" t="s">
        <v>213</v>
      </c>
      <c r="M108" s="38" t="s">
        <v>213</v>
      </c>
      <c r="N108" s="38">
        <v>12857</v>
      </c>
      <c r="O108" s="38">
        <v>13455</v>
      </c>
    </row>
    <row r="109" spans="1:15" x14ac:dyDescent="0.25">
      <c r="B109" s="3"/>
      <c r="C109" s="51" t="s">
        <v>42</v>
      </c>
      <c r="D109" s="49">
        <v>10</v>
      </c>
      <c r="E109" s="43">
        <v>1077</v>
      </c>
      <c r="F109" s="43">
        <v>1213</v>
      </c>
      <c r="G109" s="43">
        <v>1608</v>
      </c>
      <c r="H109" s="43">
        <v>4539</v>
      </c>
      <c r="I109" s="43">
        <v>4953</v>
      </c>
      <c r="J109" s="43">
        <v>6644</v>
      </c>
      <c r="K109" s="43">
        <v>7139</v>
      </c>
      <c r="L109" s="43" t="s">
        <v>213</v>
      </c>
      <c r="M109" s="43" t="s">
        <v>213</v>
      </c>
      <c r="N109" s="43">
        <v>11725</v>
      </c>
      <c r="O109" s="43">
        <v>12294</v>
      </c>
    </row>
    <row r="110" spans="1:15" x14ac:dyDescent="0.25">
      <c r="B110" s="3"/>
      <c r="C110" s="3"/>
      <c r="D110" s="4"/>
      <c r="E110" s="5"/>
      <c r="F110" s="5"/>
      <c r="G110" s="5"/>
      <c r="H110" s="5"/>
      <c r="I110" s="5"/>
      <c r="J110" s="5"/>
      <c r="K110" s="5"/>
      <c r="L110" s="5"/>
      <c r="M110" s="6"/>
      <c r="N110" s="5"/>
      <c r="O110" s="184"/>
    </row>
    <row r="111" spans="1:15" x14ac:dyDescent="0.25">
      <c r="B111" s="3"/>
      <c r="C111" s="44"/>
      <c r="D111" s="4"/>
      <c r="E111" s="11" t="s">
        <v>293</v>
      </c>
      <c r="F111" s="45"/>
      <c r="G111" s="45"/>
      <c r="H111" s="45"/>
      <c r="I111" s="45"/>
      <c r="J111" s="45"/>
      <c r="K111" s="45"/>
      <c r="L111" s="45"/>
      <c r="M111" s="45"/>
      <c r="N111" s="45"/>
      <c r="O111" s="45"/>
    </row>
    <row r="112" spans="1:15" ht="36.75" x14ac:dyDescent="0.25">
      <c r="B112" s="3"/>
      <c r="C112" s="46" t="s">
        <v>20</v>
      </c>
      <c r="D112" s="212" t="s">
        <v>21</v>
      </c>
      <c r="E112" s="87" t="s">
        <v>22</v>
      </c>
      <c r="F112" s="88" t="s">
        <v>23</v>
      </c>
      <c r="G112" s="88" t="s">
        <v>23</v>
      </c>
      <c r="H112" s="88" t="s">
        <v>24</v>
      </c>
      <c r="I112" s="88" t="s">
        <v>24</v>
      </c>
      <c r="J112" s="88" t="s">
        <v>25</v>
      </c>
      <c r="K112" s="88" t="s">
        <v>25</v>
      </c>
      <c r="L112" s="89" t="s">
        <v>170</v>
      </c>
      <c r="M112" s="89" t="s">
        <v>170</v>
      </c>
      <c r="N112" s="89" t="s">
        <v>10</v>
      </c>
      <c r="O112" s="89" t="s">
        <v>10</v>
      </c>
    </row>
    <row r="113" spans="1:15" x14ac:dyDescent="0.25">
      <c r="B113" s="3"/>
      <c r="C113" s="47"/>
      <c r="D113" s="211"/>
      <c r="E113" s="90" t="s">
        <v>26</v>
      </c>
      <c r="F113" s="90" t="s">
        <v>26</v>
      </c>
      <c r="G113" s="90" t="s">
        <v>12</v>
      </c>
      <c r="H113" s="90" t="s">
        <v>26</v>
      </c>
      <c r="I113" s="90" t="s">
        <v>12</v>
      </c>
      <c r="J113" s="90" t="s">
        <v>26</v>
      </c>
      <c r="K113" s="90" t="s">
        <v>12</v>
      </c>
      <c r="L113" s="90" t="s">
        <v>26</v>
      </c>
      <c r="M113" s="91" t="s">
        <v>12</v>
      </c>
      <c r="N113" s="90" t="s">
        <v>26</v>
      </c>
      <c r="O113" s="92" t="s">
        <v>12</v>
      </c>
    </row>
    <row r="114" spans="1:15" x14ac:dyDescent="0.25">
      <c r="B114" s="3"/>
      <c r="C114" s="48" t="s">
        <v>38</v>
      </c>
      <c r="D114" s="40">
        <v>6</v>
      </c>
      <c r="E114" s="38">
        <v>4466</v>
      </c>
      <c r="F114" s="38">
        <v>4640</v>
      </c>
      <c r="G114" s="38">
        <v>5149</v>
      </c>
      <c r="H114" s="38">
        <v>8946</v>
      </c>
      <c r="I114" s="38">
        <v>9483</v>
      </c>
      <c r="J114" s="38">
        <v>11667</v>
      </c>
      <c r="K114" s="38">
        <v>12314</v>
      </c>
      <c r="L114" s="38" t="s">
        <v>213</v>
      </c>
      <c r="M114" s="38" t="s">
        <v>213</v>
      </c>
      <c r="N114" s="38">
        <v>18245</v>
      </c>
      <c r="O114" s="38">
        <v>18983</v>
      </c>
    </row>
    <row r="115" spans="1:15" x14ac:dyDescent="0.25">
      <c r="B115" s="3"/>
      <c r="C115" s="48" t="s">
        <v>39</v>
      </c>
      <c r="D115" s="40">
        <v>7</v>
      </c>
      <c r="E115" s="38">
        <v>3359</v>
      </c>
      <c r="F115" s="38">
        <v>3524</v>
      </c>
      <c r="G115" s="38">
        <v>3997</v>
      </c>
      <c r="H115" s="38">
        <v>7527</v>
      </c>
      <c r="I115" s="38">
        <v>8027</v>
      </c>
      <c r="J115" s="38">
        <v>10061</v>
      </c>
      <c r="K115" s="38">
        <v>10659</v>
      </c>
      <c r="L115" s="38" t="s">
        <v>213</v>
      </c>
      <c r="M115" s="38" t="s">
        <v>213</v>
      </c>
      <c r="N115" s="38">
        <v>16178</v>
      </c>
      <c r="O115" s="38">
        <v>16863</v>
      </c>
    </row>
    <row r="116" spans="1:15" x14ac:dyDescent="0.25">
      <c r="A116" s="3"/>
      <c r="B116" s="3"/>
      <c r="C116" s="48" t="s">
        <v>40</v>
      </c>
      <c r="D116" s="40">
        <v>8</v>
      </c>
      <c r="E116" s="38">
        <v>2459</v>
      </c>
      <c r="F116" s="38">
        <v>2610</v>
      </c>
      <c r="G116" s="38">
        <v>3056</v>
      </c>
      <c r="H116" s="38">
        <v>6371</v>
      </c>
      <c r="I116" s="38">
        <v>6838</v>
      </c>
      <c r="J116" s="38">
        <v>8748</v>
      </c>
      <c r="K116" s="38">
        <v>9312</v>
      </c>
      <c r="L116" s="38" t="s">
        <v>213</v>
      </c>
      <c r="M116" s="38" t="s">
        <v>213</v>
      </c>
      <c r="N116" s="38">
        <v>14493</v>
      </c>
      <c r="O116" s="38">
        <v>15136</v>
      </c>
    </row>
    <row r="117" spans="1:15" x14ac:dyDescent="0.25">
      <c r="B117" s="3"/>
      <c r="C117" s="48" t="s">
        <v>41</v>
      </c>
      <c r="D117" s="40">
        <v>9</v>
      </c>
      <c r="E117" s="38">
        <v>1716</v>
      </c>
      <c r="F117" s="38">
        <v>1862</v>
      </c>
      <c r="G117" s="38">
        <v>2278</v>
      </c>
      <c r="H117" s="38">
        <v>5417</v>
      </c>
      <c r="I117" s="38">
        <v>5862</v>
      </c>
      <c r="J117" s="38">
        <v>7668</v>
      </c>
      <c r="K117" s="38">
        <v>8200</v>
      </c>
      <c r="L117" s="38" t="s">
        <v>213</v>
      </c>
      <c r="M117" s="38" t="s">
        <v>213</v>
      </c>
      <c r="N117" s="38">
        <v>13102</v>
      </c>
      <c r="O117" s="38">
        <v>13710</v>
      </c>
    </row>
    <row r="118" spans="1:15" x14ac:dyDescent="0.25">
      <c r="B118" s="3"/>
      <c r="C118" s="51" t="s">
        <v>42</v>
      </c>
      <c r="D118" s="49">
        <v>10</v>
      </c>
      <c r="E118" s="43">
        <v>1097</v>
      </c>
      <c r="F118" s="43">
        <v>1237</v>
      </c>
      <c r="G118" s="43">
        <v>1638</v>
      </c>
      <c r="H118" s="43">
        <v>4625</v>
      </c>
      <c r="I118" s="43">
        <v>5047</v>
      </c>
      <c r="J118" s="43">
        <v>6771</v>
      </c>
      <c r="K118" s="43">
        <v>7276</v>
      </c>
      <c r="L118" s="43" t="s">
        <v>213</v>
      </c>
      <c r="M118" s="43" t="s">
        <v>213</v>
      </c>
      <c r="N118" s="43">
        <v>11947</v>
      </c>
      <c r="O118" s="43">
        <v>12528</v>
      </c>
    </row>
    <row r="119" spans="1:15" x14ac:dyDescent="0.25"/>
    <row r="120" spans="1:15" x14ac:dyDescent="0.25"/>
    <row r="121" spans="1:15" x14ac:dyDescent="0.25"/>
  </sheetData>
  <sheetProtection algorithmName="SHA-256" hashValue="xpiIoSZDVBXGjIgjkrP7bsM718LkHo5mBKlI32hRgaY=" saltValue="H8at0Op2EMYYIJ4hT/tcwg==" spinCount="100000" sheet="1" objects="1" scenario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58B2-3E8D-4FBA-B8FB-A3C70CAC38BD}">
  <dimension ref="A3:J26"/>
  <sheetViews>
    <sheetView workbookViewId="0">
      <selection activeCell="I32" sqref="I32"/>
    </sheetView>
  </sheetViews>
  <sheetFormatPr defaultRowHeight="15" x14ac:dyDescent="0.25"/>
  <cols>
    <col min="2" max="2" width="15" bestFit="1" customWidth="1"/>
  </cols>
  <sheetData>
    <row r="3" spans="1:10" x14ac:dyDescent="0.25">
      <c r="B3" s="108" t="s">
        <v>239</v>
      </c>
    </row>
    <row r="4" spans="1:10" x14ac:dyDescent="0.25">
      <c r="B4" s="181" t="s">
        <v>240</v>
      </c>
    </row>
    <row r="5" spans="1:10" x14ac:dyDescent="0.25">
      <c r="B5" s="181" t="s">
        <v>241</v>
      </c>
    </row>
    <row r="6" spans="1:10" x14ac:dyDescent="0.25">
      <c r="B6" s="181" t="s">
        <v>243</v>
      </c>
    </row>
    <row r="7" spans="1:10" x14ac:dyDescent="0.25">
      <c r="B7" s="181" t="s">
        <v>244</v>
      </c>
    </row>
    <row r="8" spans="1:10" x14ac:dyDescent="0.25">
      <c r="B8" s="108" t="s">
        <v>246</v>
      </c>
    </row>
    <row r="9" spans="1:10" x14ac:dyDescent="0.25">
      <c r="A9" s="145"/>
      <c r="B9" s="182" t="s">
        <v>247</v>
      </c>
      <c r="C9" s="145"/>
      <c r="D9" s="145"/>
      <c r="E9" s="145"/>
      <c r="F9" s="145"/>
      <c r="G9" s="145"/>
      <c r="H9" s="145"/>
      <c r="I9" s="145"/>
      <c r="J9" s="145"/>
    </row>
    <row r="10" spans="1:10" x14ac:dyDescent="0.25">
      <c r="A10" s="145"/>
      <c r="B10" s="182" t="s">
        <v>248</v>
      </c>
      <c r="C10" s="145"/>
      <c r="D10" s="145"/>
      <c r="E10" s="145"/>
      <c r="F10" s="145"/>
      <c r="G10" s="145"/>
      <c r="H10" s="145"/>
      <c r="I10" s="145"/>
      <c r="J10" s="145"/>
    </row>
    <row r="11" spans="1:10" x14ac:dyDescent="0.25">
      <c r="B11" s="108" t="s">
        <v>250</v>
      </c>
    </row>
    <row r="12" spans="1:10" x14ac:dyDescent="0.25">
      <c r="B12" s="181" t="s">
        <v>255</v>
      </c>
    </row>
    <row r="13" spans="1:10" x14ac:dyDescent="0.25">
      <c r="B13" s="181" t="s">
        <v>256</v>
      </c>
    </row>
    <row r="14" spans="1:10" x14ac:dyDescent="0.25">
      <c r="B14" s="108" t="s">
        <v>257</v>
      </c>
    </row>
    <row r="15" spans="1:10" x14ac:dyDescent="0.25">
      <c r="B15" s="181" t="s">
        <v>258</v>
      </c>
    </row>
    <row r="16" spans="1:10" x14ac:dyDescent="0.25">
      <c r="B16" s="181" t="s">
        <v>259</v>
      </c>
    </row>
    <row r="17" spans="1:10" x14ac:dyDescent="0.25">
      <c r="B17" s="108" t="s">
        <v>264</v>
      </c>
    </row>
    <row r="18" spans="1:10" x14ac:dyDescent="0.25">
      <c r="A18" s="145"/>
      <c r="B18" s="182" t="s">
        <v>265</v>
      </c>
      <c r="C18" s="145"/>
      <c r="D18" s="145"/>
      <c r="E18" s="145"/>
      <c r="F18" s="145"/>
      <c r="G18" s="145"/>
      <c r="H18" s="145"/>
      <c r="I18" s="145"/>
      <c r="J18" s="145"/>
    </row>
    <row r="19" spans="1:10" x14ac:dyDescent="0.25">
      <c r="B19" s="181" t="s">
        <v>266</v>
      </c>
    </row>
    <row r="20" spans="1:10" x14ac:dyDescent="0.25">
      <c r="B20" s="181" t="s">
        <v>282</v>
      </c>
    </row>
    <row r="21" spans="1:10" x14ac:dyDescent="0.25">
      <c r="B21" s="181" t="s">
        <v>283</v>
      </c>
    </row>
    <row r="22" spans="1:10" x14ac:dyDescent="0.25">
      <c r="B22" s="181" t="s">
        <v>284</v>
      </c>
    </row>
    <row r="23" spans="1:10" x14ac:dyDescent="0.25">
      <c r="B23" s="181" t="s">
        <v>285</v>
      </c>
    </row>
    <row r="24" spans="1:10" x14ac:dyDescent="0.25">
      <c r="B24" s="181" t="s">
        <v>286</v>
      </c>
    </row>
    <row r="25" spans="1:10" x14ac:dyDescent="0.25">
      <c r="B25" s="181" t="s">
        <v>287</v>
      </c>
    </row>
    <row r="26" spans="1:10" x14ac:dyDescent="0.25">
      <c r="B26" s="181" t="s">
        <v>288</v>
      </c>
    </row>
  </sheetData>
  <hyperlinks>
    <hyperlink ref="B4" location="Table7" display="Table 7: Annual Base Price per Participant for Post-2023 New Builds, No Sprinklers, GST was not paid OR GST was paid and input tax credits were claimed" xr:uid="{BB43B35C-EB57-4A99-9257-09894C04CAA9}"/>
    <hyperlink ref="B5" location="Table8" display="Table 8: Annual Base Price per Participant for Post-2023 New Builds, With Sprinklers, GST was not paid OR GST was paid and input tax credits were claimed" xr:uid="{51D90F20-79D6-4425-8E8A-1920C5A799A3}"/>
    <hyperlink ref="B6" location="Table9" display="Table 9: Annual Base Price per Participant for Post-2023 New Builds, No Sprinklers, GST was paid and input tax credits were not claimed" xr:uid="{150FDB95-E3B3-4573-ABDE-4B4F90DC0061}"/>
    <hyperlink ref="B7" location="table10" display="Table 10: Annual Base Price per Participant for Post-2023 New Builds, With Sprinklers, GST was paid and input tax credits were not claimed" xr:uid="{8C40D08E-2E05-44FD-91AD-C3BE29C76D5C}"/>
    <hyperlink ref="B9" location="Table11" display="Table 11: Annual Base Price per Participant for Pre-2023 New Builds, No Sprinklers" xr:uid="{EE89F5C3-A18E-4E17-92DF-9AC06A9ECE30}"/>
    <hyperlink ref="B10" location="Table12" display="Table 12: Annual Base Price per Participant for Pre-2023 New Builds, With Sprinklers" xr:uid="{9F1DE706-5DEA-422E-B349-701507ACB552}"/>
    <hyperlink ref="B12" location="Table13" display="Table 13: Annual Base Price per Participant for Existing Stock, No Sprinklers" xr:uid="{F7550B34-195E-49DE-BE0B-08D5364BF2F5}"/>
    <hyperlink ref="B13" location="Table14" display="Table 14: Annual Base Price per Participant for Existing Stock, With Sprinklers" xr:uid="{7ACF2D13-88BD-4BC3-9628-C88B51F3F075}"/>
    <hyperlink ref="B15" location="Table15" display="Table 15: Annual Price per Participant for Legacy Stock, No Sprinklers" xr:uid="{1339BC07-6EA6-45DD-87AD-72469E58769E}"/>
    <hyperlink ref="B16" location="Table16" display="Table 16: Annual Price per Participant for Legacy Stock, With Sprinklers" xr:uid="{8E7B149B-59C9-43A2-B6A4-9F04B85D6E21}"/>
    <hyperlink ref="B18" location="Table19" display="Table 19: Minimum Refurbishment Costs for New Builds (costs are inclusive of GST)" xr:uid="{353896C6-4A1E-4EA3-94FA-61BAB0C101E8}"/>
    <hyperlink ref="B19" location="Table20" display="Table 20: Appendix H – Annual Base Price Limit per SDA-eligible Participant for Post-2023 New Build, Without Sprinklers, GST was not paid OR GST was paid and input tax credits were claimed" xr:uid="{096D7514-9899-44F0-97FD-14C5A3194A0D}"/>
    <hyperlink ref="B20" location="Table21" display="Table 21: Appendix H – Annual Base Price Limit per SDA-eligible Participant for Post-2023 New Build, With Sprinklers, GST was not paid OR GST was paid and input tax credits were claimed" xr:uid="{737DDBA5-5F79-4010-B91E-88C723B03BAF}"/>
    <hyperlink ref="B21" location="Table22" display="Table 22: Appendix H – Annual Base Price Limit per SDA-eligible Participant for Post-2023 New Build, Without Sprinklers, GST was paid and input tax credits were not claimed" xr:uid="{68A44C5A-E3A6-4250-B6C3-53E8D5C6C7A1}"/>
    <hyperlink ref="B22" location="Table23" display="Table 23: Appendix H – Annual Base Price Limit per SDA-eligible Participant for Post-2023 New Build, With Sprinklers, GST was paid and input tax credits were not claimed" xr:uid="{A3F04B92-32F4-4CEB-9522-A6E89A2FE9CF}"/>
    <hyperlink ref="B23" location="Table24" display="Table 24: Appendix H – Annual Base Price Limit per SDA-eligible Participant for Pre-2023 New Build, Without Sprinklers" xr:uid="{0CCE1E08-2CA6-4B47-9C1E-CCD41F04DBDB}"/>
    <hyperlink ref="B24" location="Table25" display="Table 25: Appendix H – Annual Base Price Limit per SDA-eligible Participant for Pre-2023 New Build, With Sprinklers" xr:uid="{B29158BB-54ED-4866-A33D-FE7D2319FBB2}"/>
    <hyperlink ref="B25" location="Table26" display="Table 26: Appendix H – Annual Base Price Limit per SDA-eligible Participant for Existing Stock, Without Sprinklers" xr:uid="{A744EC1B-8138-4329-BFE2-3C8E3F0DDAE9}"/>
    <hyperlink ref="B26" location="Table27" display="Table 27: Appendix H – Annual Base Price Limit per SDA-eligible Participant for Existing Stock, Without Sprinklers" xr:uid="{EA88AC26-682B-4DB9-A32D-5330CDF4F53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6C5B-3CDB-4DB7-94D8-6AE226BAE44D}">
  <dimension ref="C2:AR569"/>
  <sheetViews>
    <sheetView topLeftCell="A271" zoomScale="110" zoomScaleNormal="110" workbookViewId="0">
      <selection activeCell="D287" sqref="D287"/>
    </sheetView>
  </sheetViews>
  <sheetFormatPr defaultRowHeight="15" x14ac:dyDescent="0.25"/>
  <cols>
    <col min="3" max="3" width="47.140625" customWidth="1"/>
    <col min="10" max="10" width="8.28515625" bestFit="1" customWidth="1"/>
  </cols>
  <sheetData>
    <row r="2" spans="3:44" s="8" customFormat="1" ht="21" x14ac:dyDescent="0.35">
      <c r="C2" s="9" t="s">
        <v>238</v>
      </c>
      <c r="D2" s="9"/>
      <c r="S2" s="143"/>
      <c r="T2" s="144"/>
      <c r="U2" s="143"/>
      <c r="V2" s="144"/>
      <c r="W2" s="143"/>
      <c r="X2" s="144"/>
      <c r="Y2" s="143"/>
      <c r="Z2" s="144"/>
      <c r="AA2" s="143"/>
      <c r="AB2" s="144"/>
      <c r="AC2" s="143"/>
      <c r="AH2" s="143"/>
      <c r="AI2" s="143"/>
      <c r="AJ2" s="143"/>
      <c r="AK2" s="143"/>
      <c r="AL2" s="143"/>
      <c r="AM2" s="143"/>
      <c r="AN2" s="143"/>
      <c r="AO2" s="143"/>
      <c r="AP2" s="143"/>
      <c r="AQ2" s="143"/>
      <c r="AR2" s="143"/>
    </row>
    <row r="4" spans="3:44" x14ac:dyDescent="0.25">
      <c r="C4" t="s">
        <v>240</v>
      </c>
    </row>
    <row r="5" spans="3:44" ht="15.75" thickBot="1" x14ac:dyDescent="0.3"/>
    <row r="6" spans="3:44" ht="36.75" thickBot="1" x14ac:dyDescent="0.3">
      <c r="C6" s="146" t="s">
        <v>4</v>
      </c>
      <c r="D6" s="147" t="s">
        <v>223</v>
      </c>
      <c r="E6" s="147" t="s">
        <v>224</v>
      </c>
      <c r="F6" s="147" t="s">
        <v>25</v>
      </c>
      <c r="G6" s="147" t="s">
        <v>170</v>
      </c>
      <c r="H6" s="148" t="s">
        <v>10</v>
      </c>
    </row>
    <row r="7" spans="3:44" ht="15.75" thickBot="1" x14ac:dyDescent="0.3">
      <c r="C7" s="213" t="s">
        <v>225</v>
      </c>
      <c r="D7" s="214"/>
      <c r="E7" s="214"/>
      <c r="F7" s="214"/>
      <c r="G7" s="214"/>
      <c r="H7" s="215"/>
    </row>
    <row r="8" spans="3:44" ht="15.75" thickBot="1" x14ac:dyDescent="0.3">
      <c r="C8" s="149" t="s">
        <v>226</v>
      </c>
      <c r="D8" s="150" t="e">
        <f>'Benchmark Amounts'!#REF!</f>
        <v>#REF!</v>
      </c>
      <c r="E8" s="150" t="e">
        <f>'Benchmark Amounts'!#REF!</f>
        <v>#REF!</v>
      </c>
      <c r="F8" s="150" t="e">
        <f>'Benchmark Amounts'!#REF!</f>
        <v>#REF!</v>
      </c>
      <c r="G8" s="150" t="e">
        <f>'Benchmark Amounts'!#REF!</f>
        <v>#REF!</v>
      </c>
      <c r="H8" s="150" t="e">
        <f>'Benchmark Amounts'!#REF!</f>
        <v>#REF!</v>
      </c>
    </row>
    <row r="9" spans="3:44" ht="15.75" thickBot="1" x14ac:dyDescent="0.3">
      <c r="C9" s="152" t="s">
        <v>227</v>
      </c>
      <c r="D9" s="153" t="e">
        <f>'Benchmark Amounts'!#REF!</f>
        <v>#REF!</v>
      </c>
      <c r="E9" s="153" t="e">
        <f>'Benchmark Amounts'!#REF!</f>
        <v>#REF!</v>
      </c>
      <c r="F9" s="153" t="e">
        <f>'Benchmark Amounts'!#REF!</f>
        <v>#REF!</v>
      </c>
      <c r="G9" s="153" t="e">
        <f>'Benchmark Amounts'!#REF!</f>
        <v>#REF!</v>
      </c>
      <c r="H9" s="153" t="e">
        <f>'Benchmark Amounts'!#REF!</f>
        <v>#REF!</v>
      </c>
    </row>
    <row r="10" spans="3:44" ht="15.75" thickBot="1" x14ac:dyDescent="0.3">
      <c r="C10" s="149" t="s">
        <v>228</v>
      </c>
      <c r="D10" s="150" t="e">
        <f>'Benchmark Amounts'!#REF!</f>
        <v>#REF!</v>
      </c>
      <c r="E10" s="150" t="e">
        <f>'Benchmark Amounts'!#REF!</f>
        <v>#REF!</v>
      </c>
      <c r="F10" s="150" t="e">
        <f>'Benchmark Amounts'!#REF!</f>
        <v>#REF!</v>
      </c>
      <c r="G10" s="150" t="e">
        <f>'Benchmark Amounts'!#REF!</f>
        <v>#REF!</v>
      </c>
      <c r="H10" s="150" t="e">
        <f>'Benchmark Amounts'!#REF!</f>
        <v>#REF!</v>
      </c>
    </row>
    <row r="11" spans="3:44" ht="15.75" thickBot="1" x14ac:dyDescent="0.3">
      <c r="C11" s="152" t="s">
        <v>229</v>
      </c>
      <c r="D11" s="153" t="e">
        <f>'Benchmark Amounts'!#REF!</f>
        <v>#REF!</v>
      </c>
      <c r="E11" s="153" t="e">
        <f>'Benchmark Amounts'!#REF!</f>
        <v>#REF!</v>
      </c>
      <c r="F11" s="153" t="e">
        <f>'Benchmark Amounts'!#REF!</f>
        <v>#REF!</v>
      </c>
      <c r="G11" s="153" t="e">
        <f>'Benchmark Amounts'!#REF!</f>
        <v>#REF!</v>
      </c>
      <c r="H11" s="153" t="e">
        <f>'Benchmark Amounts'!#REF!</f>
        <v>#REF!</v>
      </c>
    </row>
    <row r="12" spans="3:44" ht="15.75" thickBot="1" x14ac:dyDescent="0.3">
      <c r="C12" s="149" t="s">
        <v>230</v>
      </c>
      <c r="D12" s="150" t="e">
        <f>'Benchmark Amounts'!#REF!</f>
        <v>#REF!</v>
      </c>
      <c r="E12" s="150" t="e">
        <f>'Benchmark Amounts'!#REF!</f>
        <v>#REF!</v>
      </c>
      <c r="F12" s="150" t="e">
        <f>'Benchmark Amounts'!#REF!</f>
        <v>#REF!</v>
      </c>
      <c r="G12" s="150" t="e">
        <f>'Benchmark Amounts'!#REF!</f>
        <v>#REF!</v>
      </c>
      <c r="H12" s="150" t="e">
        <f>'Benchmark Amounts'!#REF!</f>
        <v>#REF!</v>
      </c>
    </row>
    <row r="13" spans="3:44" ht="15.75" thickBot="1" x14ac:dyDescent="0.3">
      <c r="C13" s="152" t="s">
        <v>231</v>
      </c>
      <c r="D13" s="153" t="e">
        <f>'Benchmark Amounts'!#REF!</f>
        <v>#REF!</v>
      </c>
      <c r="E13" s="153" t="e">
        <f>'Benchmark Amounts'!#REF!</f>
        <v>#REF!</v>
      </c>
      <c r="F13" s="153" t="e">
        <f>'Benchmark Amounts'!#REF!</f>
        <v>#REF!</v>
      </c>
      <c r="G13" s="153" t="e">
        <f>'Benchmark Amounts'!#REF!</f>
        <v>#REF!</v>
      </c>
      <c r="H13" s="153" t="e">
        <f>'Benchmark Amounts'!#REF!</f>
        <v>#REF!</v>
      </c>
    </row>
    <row r="14" spans="3:44" ht="15.75" thickBot="1" x14ac:dyDescent="0.3">
      <c r="C14" s="149" t="s">
        <v>232</v>
      </c>
      <c r="D14" s="150" t="e">
        <f>'Benchmark Amounts'!#REF!</f>
        <v>#REF!</v>
      </c>
      <c r="E14" s="150" t="e">
        <f>'Benchmark Amounts'!#REF!</f>
        <v>#REF!</v>
      </c>
      <c r="F14" s="150" t="e">
        <f>'Benchmark Amounts'!#REF!</f>
        <v>#REF!</v>
      </c>
      <c r="G14" s="150" t="e">
        <f>'Benchmark Amounts'!#REF!</f>
        <v>#REF!</v>
      </c>
      <c r="H14" s="150" t="e">
        <f>'Benchmark Amounts'!#REF!</f>
        <v>#REF!</v>
      </c>
    </row>
    <row r="15" spans="3:44" ht="15.75" thickBot="1" x14ac:dyDescent="0.3">
      <c r="C15" s="152" t="s">
        <v>233</v>
      </c>
      <c r="D15" s="153" t="e">
        <f>'Benchmark Amounts'!#REF!</f>
        <v>#REF!</v>
      </c>
      <c r="E15" s="153" t="e">
        <f>'Benchmark Amounts'!#REF!</f>
        <v>#REF!</v>
      </c>
      <c r="F15" s="153" t="e">
        <f>'Benchmark Amounts'!#REF!</f>
        <v>#REF!</v>
      </c>
      <c r="G15" s="153" t="e">
        <f>'Benchmark Amounts'!#REF!</f>
        <v>#REF!</v>
      </c>
      <c r="H15" s="153" t="e">
        <f>'Benchmark Amounts'!#REF!</f>
        <v>#REF!</v>
      </c>
    </row>
    <row r="16" spans="3:44" ht="15.75" thickBot="1" x14ac:dyDescent="0.3">
      <c r="C16" s="149" t="s">
        <v>234</v>
      </c>
      <c r="D16" s="150" t="e">
        <f>'Benchmark Amounts'!#REF!</f>
        <v>#REF!</v>
      </c>
      <c r="E16" s="150" t="e">
        <f>'Benchmark Amounts'!#REF!</f>
        <v>#REF!</v>
      </c>
      <c r="F16" s="150" t="e">
        <f>'Benchmark Amounts'!#REF!</f>
        <v>#REF!</v>
      </c>
      <c r="G16" s="150" t="e">
        <f>'Benchmark Amounts'!#REF!</f>
        <v>#REF!</v>
      </c>
      <c r="H16" s="150" t="e">
        <f>'Benchmark Amounts'!#REF!</f>
        <v>#REF!</v>
      </c>
    </row>
    <row r="17" spans="3:8" ht="15.75" thickBot="1" x14ac:dyDescent="0.3">
      <c r="C17" s="152" t="s">
        <v>235</v>
      </c>
      <c r="D17" s="153" t="e">
        <f>'Benchmark Amounts'!#REF!</f>
        <v>#REF!</v>
      </c>
      <c r="E17" s="153" t="e">
        <f>'Benchmark Amounts'!#REF!</f>
        <v>#REF!</v>
      </c>
      <c r="F17" s="153" t="e">
        <f>'Benchmark Amounts'!#REF!</f>
        <v>#REF!</v>
      </c>
      <c r="G17" s="153" t="e">
        <f>'Benchmark Amounts'!#REF!</f>
        <v>#REF!</v>
      </c>
      <c r="H17" s="153" t="e">
        <f>'Benchmark Amounts'!#REF!</f>
        <v>#REF!</v>
      </c>
    </row>
    <row r="18" spans="3:8" ht="15.75" thickBot="1" x14ac:dyDescent="0.3">
      <c r="C18" s="149" t="s">
        <v>236</v>
      </c>
      <c r="D18" s="150" t="e">
        <f>'Benchmark Amounts'!#REF!</f>
        <v>#REF!</v>
      </c>
      <c r="E18" s="150" t="e">
        <f>'Benchmark Amounts'!#REF!</f>
        <v>#REF!</v>
      </c>
      <c r="F18" s="150" t="e">
        <f>'Benchmark Amounts'!#REF!</f>
        <v>#REF!</v>
      </c>
      <c r="G18" s="150" t="e">
        <f>'Benchmark Amounts'!#REF!</f>
        <v>#REF!</v>
      </c>
      <c r="H18" s="150" t="e">
        <f>'Benchmark Amounts'!#REF!</f>
        <v>#REF!</v>
      </c>
    </row>
    <row r="19" spans="3:8" ht="15.75" thickBot="1" x14ac:dyDescent="0.3">
      <c r="C19" s="216" t="s">
        <v>237</v>
      </c>
      <c r="D19" s="217"/>
      <c r="E19" s="217"/>
      <c r="F19" s="217"/>
      <c r="G19" s="217"/>
      <c r="H19" s="218"/>
    </row>
    <row r="20" spans="3:8" ht="15.75" thickBot="1" x14ac:dyDescent="0.3">
      <c r="C20" s="149" t="s">
        <v>226</v>
      </c>
      <c r="D20" s="150" t="e">
        <f>'Benchmark Amounts'!#REF!</f>
        <v>#REF!</v>
      </c>
      <c r="E20" s="150" t="e">
        <f>'Benchmark Amounts'!#REF!</f>
        <v>#REF!</v>
      </c>
      <c r="F20" s="150" t="e">
        <f>'Benchmark Amounts'!#REF!</f>
        <v>#REF!</v>
      </c>
      <c r="G20" s="150" t="e">
        <f>'Benchmark Amounts'!#REF!</f>
        <v>#REF!</v>
      </c>
      <c r="H20" s="150" t="e">
        <f>'Benchmark Amounts'!#REF!</f>
        <v>#REF!</v>
      </c>
    </row>
    <row r="21" spans="3:8" ht="15.75" thickBot="1" x14ac:dyDescent="0.3">
      <c r="C21" s="152" t="s">
        <v>227</v>
      </c>
      <c r="D21" s="153" t="e">
        <f>'Benchmark Amounts'!#REF!</f>
        <v>#REF!</v>
      </c>
      <c r="E21" s="153" t="e">
        <f>'Benchmark Amounts'!#REF!</f>
        <v>#REF!</v>
      </c>
      <c r="F21" s="153" t="e">
        <f>'Benchmark Amounts'!#REF!</f>
        <v>#REF!</v>
      </c>
      <c r="G21" s="153" t="e">
        <f>'Benchmark Amounts'!#REF!</f>
        <v>#REF!</v>
      </c>
      <c r="H21" s="153" t="e">
        <f>'Benchmark Amounts'!#REF!</f>
        <v>#REF!</v>
      </c>
    </row>
    <row r="22" spans="3:8" ht="15.75" thickBot="1" x14ac:dyDescent="0.3">
      <c r="C22" s="149" t="s">
        <v>228</v>
      </c>
      <c r="D22" s="150" t="e">
        <f>'Benchmark Amounts'!#REF!</f>
        <v>#REF!</v>
      </c>
      <c r="E22" s="150" t="e">
        <f>'Benchmark Amounts'!#REF!</f>
        <v>#REF!</v>
      </c>
      <c r="F22" s="150" t="e">
        <f>'Benchmark Amounts'!#REF!</f>
        <v>#REF!</v>
      </c>
      <c r="G22" s="150" t="e">
        <f>'Benchmark Amounts'!#REF!</f>
        <v>#REF!</v>
      </c>
      <c r="H22" s="150" t="e">
        <f>'Benchmark Amounts'!#REF!</f>
        <v>#REF!</v>
      </c>
    </row>
    <row r="23" spans="3:8" ht="15.75" thickBot="1" x14ac:dyDescent="0.3">
      <c r="C23" s="152" t="s">
        <v>229</v>
      </c>
      <c r="D23" s="153" t="e">
        <f>'Benchmark Amounts'!#REF!</f>
        <v>#REF!</v>
      </c>
      <c r="E23" s="153" t="e">
        <f>'Benchmark Amounts'!#REF!</f>
        <v>#REF!</v>
      </c>
      <c r="F23" s="153" t="e">
        <f>'Benchmark Amounts'!#REF!</f>
        <v>#REF!</v>
      </c>
      <c r="G23" s="153" t="e">
        <f>'Benchmark Amounts'!#REF!</f>
        <v>#REF!</v>
      </c>
      <c r="H23" s="153" t="e">
        <f>'Benchmark Amounts'!#REF!</f>
        <v>#REF!</v>
      </c>
    </row>
    <row r="24" spans="3:8" ht="15.75" thickBot="1" x14ac:dyDescent="0.3">
      <c r="C24" s="149" t="s">
        <v>230</v>
      </c>
      <c r="D24" s="150" t="e">
        <f>'Benchmark Amounts'!#REF!</f>
        <v>#REF!</v>
      </c>
      <c r="E24" s="150" t="e">
        <f>'Benchmark Amounts'!#REF!</f>
        <v>#REF!</v>
      </c>
      <c r="F24" s="150" t="e">
        <f>'Benchmark Amounts'!#REF!</f>
        <v>#REF!</v>
      </c>
      <c r="G24" s="150" t="e">
        <f>'Benchmark Amounts'!#REF!</f>
        <v>#REF!</v>
      </c>
      <c r="H24" s="150" t="e">
        <f>'Benchmark Amounts'!#REF!</f>
        <v>#REF!</v>
      </c>
    </row>
    <row r="25" spans="3:8" ht="15.75" thickBot="1" x14ac:dyDescent="0.3">
      <c r="C25" s="152" t="s">
        <v>231</v>
      </c>
      <c r="D25" s="153" t="e">
        <f>'Benchmark Amounts'!#REF!</f>
        <v>#REF!</v>
      </c>
      <c r="E25" s="153" t="e">
        <f>'Benchmark Amounts'!#REF!</f>
        <v>#REF!</v>
      </c>
      <c r="F25" s="153" t="e">
        <f>'Benchmark Amounts'!#REF!</f>
        <v>#REF!</v>
      </c>
      <c r="G25" s="153" t="e">
        <f>'Benchmark Amounts'!#REF!</f>
        <v>#REF!</v>
      </c>
      <c r="H25" s="153" t="e">
        <f>'Benchmark Amounts'!#REF!</f>
        <v>#REF!</v>
      </c>
    </row>
    <row r="26" spans="3:8" ht="15.75" thickBot="1" x14ac:dyDescent="0.3">
      <c r="C26" s="149" t="s">
        <v>232</v>
      </c>
      <c r="D26" s="150" t="e">
        <f>'Benchmark Amounts'!#REF!</f>
        <v>#REF!</v>
      </c>
      <c r="E26" s="150" t="e">
        <f>'Benchmark Amounts'!#REF!</f>
        <v>#REF!</v>
      </c>
      <c r="F26" s="150" t="e">
        <f>'Benchmark Amounts'!#REF!</f>
        <v>#REF!</v>
      </c>
      <c r="G26" s="150" t="e">
        <f>'Benchmark Amounts'!#REF!</f>
        <v>#REF!</v>
      </c>
      <c r="H26" s="150" t="e">
        <f>'Benchmark Amounts'!#REF!</f>
        <v>#REF!</v>
      </c>
    </row>
    <row r="27" spans="3:8" ht="15.75" thickBot="1" x14ac:dyDescent="0.3">
      <c r="C27" s="152" t="s">
        <v>233</v>
      </c>
      <c r="D27" s="153" t="e">
        <f>'Benchmark Amounts'!#REF!</f>
        <v>#REF!</v>
      </c>
      <c r="E27" s="153" t="e">
        <f>'Benchmark Amounts'!#REF!</f>
        <v>#REF!</v>
      </c>
      <c r="F27" s="153" t="e">
        <f>'Benchmark Amounts'!#REF!</f>
        <v>#REF!</v>
      </c>
      <c r="G27" s="153" t="e">
        <f>'Benchmark Amounts'!#REF!</f>
        <v>#REF!</v>
      </c>
      <c r="H27" s="153" t="e">
        <f>'Benchmark Amounts'!#REF!</f>
        <v>#REF!</v>
      </c>
    </row>
    <row r="28" spans="3:8" ht="15.75" thickBot="1" x14ac:dyDescent="0.3">
      <c r="C28" s="149" t="s">
        <v>234</v>
      </c>
      <c r="D28" s="150" t="e">
        <f>'Benchmark Amounts'!#REF!</f>
        <v>#REF!</v>
      </c>
      <c r="E28" s="150" t="e">
        <f>'Benchmark Amounts'!#REF!</f>
        <v>#REF!</v>
      </c>
      <c r="F28" s="150" t="e">
        <f>'Benchmark Amounts'!#REF!</f>
        <v>#REF!</v>
      </c>
      <c r="G28" s="150" t="e">
        <f>'Benchmark Amounts'!#REF!</f>
        <v>#REF!</v>
      </c>
      <c r="H28" s="150" t="e">
        <f>'Benchmark Amounts'!#REF!</f>
        <v>#REF!</v>
      </c>
    </row>
    <row r="29" spans="3:8" ht="15.75" thickBot="1" x14ac:dyDescent="0.3">
      <c r="C29" s="152" t="s">
        <v>235</v>
      </c>
      <c r="D29" s="153" t="e">
        <f>'Benchmark Amounts'!#REF!</f>
        <v>#REF!</v>
      </c>
      <c r="E29" s="153" t="e">
        <f>'Benchmark Amounts'!#REF!</f>
        <v>#REF!</v>
      </c>
      <c r="F29" s="153" t="e">
        <f>'Benchmark Amounts'!#REF!</f>
        <v>#REF!</v>
      </c>
      <c r="G29" s="153" t="e">
        <f>'Benchmark Amounts'!#REF!</f>
        <v>#REF!</v>
      </c>
      <c r="H29" s="153" t="e">
        <f>'Benchmark Amounts'!#REF!</f>
        <v>#REF!</v>
      </c>
    </row>
    <row r="30" spans="3:8" ht="15.75" thickBot="1" x14ac:dyDescent="0.3">
      <c r="C30" s="149" t="s">
        <v>236</v>
      </c>
      <c r="D30" s="150" t="e">
        <f>'Benchmark Amounts'!#REF!</f>
        <v>#REF!</v>
      </c>
      <c r="E30" s="150" t="e">
        <f>'Benchmark Amounts'!#REF!</f>
        <v>#REF!</v>
      </c>
      <c r="F30" s="150" t="e">
        <f>'Benchmark Amounts'!#REF!</f>
        <v>#REF!</v>
      </c>
      <c r="G30" s="150" t="e">
        <f>'Benchmark Amounts'!#REF!</f>
        <v>#REF!</v>
      </c>
      <c r="H30" s="150" t="e">
        <f>'Benchmark Amounts'!#REF!</f>
        <v>#REF!</v>
      </c>
    </row>
    <row r="32" spans="3:8" x14ac:dyDescent="0.25">
      <c r="C32" t="s">
        <v>241</v>
      </c>
    </row>
    <row r="33" spans="3:8" ht="15.75" thickBot="1" x14ac:dyDescent="0.3"/>
    <row r="34" spans="3:8" ht="36.75" thickBot="1" x14ac:dyDescent="0.3">
      <c r="C34" s="146" t="s">
        <v>4</v>
      </c>
      <c r="D34" s="147" t="s">
        <v>223</v>
      </c>
      <c r="E34" s="147" t="s">
        <v>224</v>
      </c>
      <c r="F34" s="147" t="s">
        <v>25</v>
      </c>
      <c r="G34" s="147" t="s">
        <v>170</v>
      </c>
      <c r="H34" s="148" t="s">
        <v>10</v>
      </c>
    </row>
    <row r="35" spans="3:8" ht="15.75" customHeight="1" thickBot="1" x14ac:dyDescent="0.3">
      <c r="C35" s="213" t="s">
        <v>225</v>
      </c>
      <c r="D35" s="214"/>
      <c r="E35" s="214"/>
      <c r="F35" s="214"/>
      <c r="G35" s="214"/>
      <c r="H35" s="215"/>
    </row>
    <row r="36" spans="3:8" ht="15.75" thickBot="1" x14ac:dyDescent="0.3">
      <c r="C36" s="149" t="s">
        <v>226</v>
      </c>
      <c r="D36" s="150" t="e">
        <f>'Benchmark Amounts'!#REF!</f>
        <v>#REF!</v>
      </c>
      <c r="E36" s="150" t="e">
        <f>'Benchmark Amounts'!#REF!</f>
        <v>#REF!</v>
      </c>
      <c r="F36" s="150" t="e">
        <f>'Benchmark Amounts'!#REF!</f>
        <v>#REF!</v>
      </c>
      <c r="G36" s="150" t="e">
        <f>'Benchmark Amounts'!#REF!</f>
        <v>#REF!</v>
      </c>
      <c r="H36" s="150" t="e">
        <f>'Benchmark Amounts'!#REF!</f>
        <v>#REF!</v>
      </c>
    </row>
    <row r="37" spans="3:8" ht="15.75" thickBot="1" x14ac:dyDescent="0.3">
      <c r="C37" s="152" t="s">
        <v>227</v>
      </c>
      <c r="D37" s="153" t="e">
        <f>'Benchmark Amounts'!#REF!</f>
        <v>#REF!</v>
      </c>
      <c r="E37" s="153" t="e">
        <f>'Benchmark Amounts'!#REF!</f>
        <v>#REF!</v>
      </c>
      <c r="F37" s="153" t="e">
        <f>'Benchmark Amounts'!#REF!</f>
        <v>#REF!</v>
      </c>
      <c r="G37" s="153" t="e">
        <f>'Benchmark Amounts'!#REF!</f>
        <v>#REF!</v>
      </c>
      <c r="H37" s="153" t="e">
        <f>'Benchmark Amounts'!#REF!</f>
        <v>#REF!</v>
      </c>
    </row>
    <row r="38" spans="3:8" ht="15.75" thickBot="1" x14ac:dyDescent="0.3">
      <c r="C38" s="149" t="s">
        <v>228</v>
      </c>
      <c r="D38" s="150" t="e">
        <f>'Benchmark Amounts'!#REF!</f>
        <v>#REF!</v>
      </c>
      <c r="E38" s="150" t="e">
        <f>'Benchmark Amounts'!#REF!</f>
        <v>#REF!</v>
      </c>
      <c r="F38" s="150" t="e">
        <f>'Benchmark Amounts'!#REF!</f>
        <v>#REF!</v>
      </c>
      <c r="G38" s="150" t="e">
        <f>'Benchmark Amounts'!#REF!</f>
        <v>#REF!</v>
      </c>
      <c r="H38" s="150" t="e">
        <f>'Benchmark Amounts'!#REF!</f>
        <v>#REF!</v>
      </c>
    </row>
    <row r="39" spans="3:8" ht="15.75" thickBot="1" x14ac:dyDescent="0.3">
      <c r="C39" s="152" t="s">
        <v>229</v>
      </c>
      <c r="D39" s="153" t="e">
        <f>'Benchmark Amounts'!#REF!</f>
        <v>#REF!</v>
      </c>
      <c r="E39" s="153" t="e">
        <f>'Benchmark Amounts'!#REF!</f>
        <v>#REF!</v>
      </c>
      <c r="F39" s="153" t="e">
        <f>'Benchmark Amounts'!#REF!</f>
        <v>#REF!</v>
      </c>
      <c r="G39" s="153" t="e">
        <f>'Benchmark Amounts'!#REF!</f>
        <v>#REF!</v>
      </c>
      <c r="H39" s="153" t="e">
        <f>'Benchmark Amounts'!#REF!</f>
        <v>#REF!</v>
      </c>
    </row>
    <row r="40" spans="3:8" ht="15.75" thickBot="1" x14ac:dyDescent="0.3">
      <c r="C40" s="149" t="s">
        <v>230</v>
      </c>
      <c r="D40" s="150" t="e">
        <f>'Benchmark Amounts'!#REF!</f>
        <v>#REF!</v>
      </c>
      <c r="E40" s="150" t="e">
        <f>'Benchmark Amounts'!#REF!</f>
        <v>#REF!</v>
      </c>
      <c r="F40" s="150" t="e">
        <f>'Benchmark Amounts'!#REF!</f>
        <v>#REF!</v>
      </c>
      <c r="G40" s="150" t="e">
        <f>'Benchmark Amounts'!#REF!</f>
        <v>#REF!</v>
      </c>
      <c r="H40" s="150" t="e">
        <f>'Benchmark Amounts'!#REF!</f>
        <v>#REF!</v>
      </c>
    </row>
    <row r="41" spans="3:8" ht="15.75" thickBot="1" x14ac:dyDescent="0.3">
      <c r="C41" s="152" t="s">
        <v>231</v>
      </c>
      <c r="D41" s="153" t="e">
        <f>'Benchmark Amounts'!#REF!</f>
        <v>#REF!</v>
      </c>
      <c r="E41" s="153" t="e">
        <f>'Benchmark Amounts'!#REF!</f>
        <v>#REF!</v>
      </c>
      <c r="F41" s="153" t="e">
        <f>'Benchmark Amounts'!#REF!</f>
        <v>#REF!</v>
      </c>
      <c r="G41" s="153" t="e">
        <f>'Benchmark Amounts'!#REF!</f>
        <v>#REF!</v>
      </c>
      <c r="H41" s="153" t="e">
        <f>'Benchmark Amounts'!#REF!</f>
        <v>#REF!</v>
      </c>
    </row>
    <row r="42" spans="3:8" ht="15.75" thickBot="1" x14ac:dyDescent="0.3">
      <c r="C42" s="149" t="s">
        <v>232</v>
      </c>
      <c r="D42" s="150" t="e">
        <f>'Benchmark Amounts'!#REF!</f>
        <v>#REF!</v>
      </c>
      <c r="E42" s="150" t="e">
        <f>'Benchmark Amounts'!#REF!</f>
        <v>#REF!</v>
      </c>
      <c r="F42" s="150" t="e">
        <f>'Benchmark Amounts'!#REF!</f>
        <v>#REF!</v>
      </c>
      <c r="G42" s="150" t="e">
        <f>'Benchmark Amounts'!#REF!</f>
        <v>#REF!</v>
      </c>
      <c r="H42" s="150" t="e">
        <f>'Benchmark Amounts'!#REF!</f>
        <v>#REF!</v>
      </c>
    </row>
    <row r="43" spans="3:8" ht="15.75" thickBot="1" x14ac:dyDescent="0.3">
      <c r="C43" s="152" t="s">
        <v>233</v>
      </c>
      <c r="D43" s="153" t="e">
        <f>'Benchmark Amounts'!#REF!</f>
        <v>#REF!</v>
      </c>
      <c r="E43" s="153" t="e">
        <f>'Benchmark Amounts'!#REF!</f>
        <v>#REF!</v>
      </c>
      <c r="F43" s="153" t="e">
        <f>'Benchmark Amounts'!#REF!</f>
        <v>#REF!</v>
      </c>
      <c r="G43" s="153" t="e">
        <f>'Benchmark Amounts'!#REF!</f>
        <v>#REF!</v>
      </c>
      <c r="H43" s="153" t="e">
        <f>'Benchmark Amounts'!#REF!</f>
        <v>#REF!</v>
      </c>
    </row>
    <row r="44" spans="3:8" ht="15.75" thickBot="1" x14ac:dyDescent="0.3">
      <c r="C44" s="149" t="s">
        <v>234</v>
      </c>
      <c r="D44" s="150" t="e">
        <f>'Benchmark Amounts'!#REF!</f>
        <v>#REF!</v>
      </c>
      <c r="E44" s="150" t="e">
        <f>'Benchmark Amounts'!#REF!</f>
        <v>#REF!</v>
      </c>
      <c r="F44" s="150" t="e">
        <f>'Benchmark Amounts'!#REF!</f>
        <v>#REF!</v>
      </c>
      <c r="G44" s="150" t="e">
        <f>'Benchmark Amounts'!#REF!</f>
        <v>#REF!</v>
      </c>
      <c r="H44" s="150" t="e">
        <f>'Benchmark Amounts'!#REF!</f>
        <v>#REF!</v>
      </c>
    </row>
    <row r="45" spans="3:8" ht="15.75" thickBot="1" x14ac:dyDescent="0.3">
      <c r="C45" s="152" t="s">
        <v>235</v>
      </c>
      <c r="D45" s="153" t="e">
        <f>'Benchmark Amounts'!#REF!</f>
        <v>#REF!</v>
      </c>
      <c r="E45" s="153" t="e">
        <f>'Benchmark Amounts'!#REF!</f>
        <v>#REF!</v>
      </c>
      <c r="F45" s="153" t="e">
        <f>'Benchmark Amounts'!#REF!</f>
        <v>#REF!</v>
      </c>
      <c r="G45" s="153" t="e">
        <f>'Benchmark Amounts'!#REF!</f>
        <v>#REF!</v>
      </c>
      <c r="H45" s="153" t="e">
        <f>'Benchmark Amounts'!#REF!</f>
        <v>#REF!</v>
      </c>
    </row>
    <row r="46" spans="3:8" ht="15.75" thickBot="1" x14ac:dyDescent="0.3">
      <c r="C46" s="149" t="s">
        <v>236</v>
      </c>
      <c r="D46" s="150" t="e">
        <f>'Benchmark Amounts'!#REF!</f>
        <v>#REF!</v>
      </c>
      <c r="E46" s="150" t="e">
        <f>'Benchmark Amounts'!#REF!</f>
        <v>#REF!</v>
      </c>
      <c r="F46" s="150" t="e">
        <f>'Benchmark Amounts'!#REF!</f>
        <v>#REF!</v>
      </c>
      <c r="G46" s="150" t="e">
        <f>'Benchmark Amounts'!#REF!</f>
        <v>#REF!</v>
      </c>
      <c r="H46" s="150" t="e">
        <f>'Benchmark Amounts'!#REF!</f>
        <v>#REF!</v>
      </c>
    </row>
    <row r="47" spans="3:8" ht="15.75" thickBot="1" x14ac:dyDescent="0.3">
      <c r="C47" s="216" t="s">
        <v>237</v>
      </c>
      <c r="D47" s="217"/>
      <c r="E47" s="217"/>
      <c r="F47" s="217"/>
      <c r="G47" s="217"/>
      <c r="H47" s="218"/>
    </row>
    <row r="48" spans="3:8" ht="15.75" thickBot="1" x14ac:dyDescent="0.3">
      <c r="C48" s="149" t="s">
        <v>226</v>
      </c>
      <c r="D48" s="150" t="e">
        <f>'Benchmark Amounts'!#REF!</f>
        <v>#REF!</v>
      </c>
      <c r="E48" s="150" t="e">
        <f>'Benchmark Amounts'!#REF!</f>
        <v>#REF!</v>
      </c>
      <c r="F48" s="150" t="e">
        <f>'Benchmark Amounts'!#REF!</f>
        <v>#REF!</v>
      </c>
      <c r="G48" s="150" t="e">
        <f>'Benchmark Amounts'!#REF!</f>
        <v>#REF!</v>
      </c>
      <c r="H48" s="150" t="e">
        <f>'Benchmark Amounts'!#REF!</f>
        <v>#REF!</v>
      </c>
    </row>
    <row r="49" spans="3:8" ht="15.75" thickBot="1" x14ac:dyDescent="0.3">
      <c r="C49" s="152" t="s">
        <v>227</v>
      </c>
      <c r="D49" s="153" t="e">
        <f>'Benchmark Amounts'!#REF!</f>
        <v>#REF!</v>
      </c>
      <c r="E49" s="153" t="e">
        <f>'Benchmark Amounts'!#REF!</f>
        <v>#REF!</v>
      </c>
      <c r="F49" s="153" t="e">
        <f>'Benchmark Amounts'!#REF!</f>
        <v>#REF!</v>
      </c>
      <c r="G49" s="153" t="e">
        <f>'Benchmark Amounts'!#REF!</f>
        <v>#REF!</v>
      </c>
      <c r="H49" s="153" t="e">
        <f>'Benchmark Amounts'!#REF!</f>
        <v>#REF!</v>
      </c>
    </row>
    <row r="50" spans="3:8" ht="15.75" thickBot="1" x14ac:dyDescent="0.3">
      <c r="C50" s="149" t="s">
        <v>228</v>
      </c>
      <c r="D50" s="150" t="e">
        <f>'Benchmark Amounts'!#REF!</f>
        <v>#REF!</v>
      </c>
      <c r="E50" s="150" t="e">
        <f>'Benchmark Amounts'!#REF!</f>
        <v>#REF!</v>
      </c>
      <c r="F50" s="150" t="e">
        <f>'Benchmark Amounts'!#REF!</f>
        <v>#REF!</v>
      </c>
      <c r="G50" s="150" t="e">
        <f>'Benchmark Amounts'!#REF!</f>
        <v>#REF!</v>
      </c>
      <c r="H50" s="150" t="e">
        <f>'Benchmark Amounts'!#REF!</f>
        <v>#REF!</v>
      </c>
    </row>
    <row r="51" spans="3:8" ht="15.75" thickBot="1" x14ac:dyDescent="0.3">
      <c r="C51" s="152" t="s">
        <v>229</v>
      </c>
      <c r="D51" s="153" t="e">
        <f>'Benchmark Amounts'!#REF!</f>
        <v>#REF!</v>
      </c>
      <c r="E51" s="153" t="e">
        <f>'Benchmark Amounts'!#REF!</f>
        <v>#REF!</v>
      </c>
      <c r="F51" s="153" t="e">
        <f>'Benchmark Amounts'!#REF!</f>
        <v>#REF!</v>
      </c>
      <c r="G51" s="153" t="e">
        <f>'Benchmark Amounts'!#REF!</f>
        <v>#REF!</v>
      </c>
      <c r="H51" s="153" t="e">
        <f>'Benchmark Amounts'!#REF!</f>
        <v>#REF!</v>
      </c>
    </row>
    <row r="52" spans="3:8" ht="15.75" thickBot="1" x14ac:dyDescent="0.3">
      <c r="C52" s="149" t="s">
        <v>230</v>
      </c>
      <c r="D52" s="150" t="e">
        <f>'Benchmark Amounts'!#REF!</f>
        <v>#REF!</v>
      </c>
      <c r="E52" s="150" t="e">
        <f>'Benchmark Amounts'!#REF!</f>
        <v>#REF!</v>
      </c>
      <c r="F52" s="150" t="e">
        <f>'Benchmark Amounts'!#REF!</f>
        <v>#REF!</v>
      </c>
      <c r="G52" s="150" t="e">
        <f>'Benchmark Amounts'!#REF!</f>
        <v>#REF!</v>
      </c>
      <c r="H52" s="150" t="e">
        <f>'Benchmark Amounts'!#REF!</f>
        <v>#REF!</v>
      </c>
    </row>
    <row r="53" spans="3:8" ht="15.75" thickBot="1" x14ac:dyDescent="0.3">
      <c r="C53" s="152" t="s">
        <v>231</v>
      </c>
      <c r="D53" s="153" t="e">
        <f>'Benchmark Amounts'!#REF!</f>
        <v>#REF!</v>
      </c>
      <c r="E53" s="153" t="e">
        <f>'Benchmark Amounts'!#REF!</f>
        <v>#REF!</v>
      </c>
      <c r="F53" s="153" t="e">
        <f>'Benchmark Amounts'!#REF!</f>
        <v>#REF!</v>
      </c>
      <c r="G53" s="153" t="e">
        <f>'Benchmark Amounts'!#REF!</f>
        <v>#REF!</v>
      </c>
      <c r="H53" s="153" t="e">
        <f>'Benchmark Amounts'!#REF!</f>
        <v>#REF!</v>
      </c>
    </row>
    <row r="54" spans="3:8" ht="15.75" thickBot="1" x14ac:dyDescent="0.3">
      <c r="C54" s="149" t="s">
        <v>232</v>
      </c>
      <c r="D54" s="150" t="e">
        <f>'Benchmark Amounts'!#REF!</f>
        <v>#REF!</v>
      </c>
      <c r="E54" s="150" t="e">
        <f>'Benchmark Amounts'!#REF!</f>
        <v>#REF!</v>
      </c>
      <c r="F54" s="150" t="e">
        <f>'Benchmark Amounts'!#REF!</f>
        <v>#REF!</v>
      </c>
      <c r="G54" s="150" t="e">
        <f>'Benchmark Amounts'!#REF!</f>
        <v>#REF!</v>
      </c>
      <c r="H54" s="150" t="e">
        <f>'Benchmark Amounts'!#REF!</f>
        <v>#REF!</v>
      </c>
    </row>
    <row r="55" spans="3:8" ht="15.75" thickBot="1" x14ac:dyDescent="0.3">
      <c r="C55" s="152" t="s">
        <v>233</v>
      </c>
      <c r="D55" s="153" t="e">
        <f>'Benchmark Amounts'!#REF!</f>
        <v>#REF!</v>
      </c>
      <c r="E55" s="153" t="e">
        <f>'Benchmark Amounts'!#REF!</f>
        <v>#REF!</v>
      </c>
      <c r="F55" s="153" t="e">
        <f>'Benchmark Amounts'!#REF!</f>
        <v>#REF!</v>
      </c>
      <c r="G55" s="153" t="e">
        <f>'Benchmark Amounts'!#REF!</f>
        <v>#REF!</v>
      </c>
      <c r="H55" s="153" t="e">
        <f>'Benchmark Amounts'!#REF!</f>
        <v>#REF!</v>
      </c>
    </row>
    <row r="56" spans="3:8" ht="15.75" thickBot="1" x14ac:dyDescent="0.3">
      <c r="C56" s="149" t="s">
        <v>234</v>
      </c>
      <c r="D56" s="150" t="e">
        <f>'Benchmark Amounts'!#REF!</f>
        <v>#REF!</v>
      </c>
      <c r="E56" s="150" t="e">
        <f>'Benchmark Amounts'!#REF!</f>
        <v>#REF!</v>
      </c>
      <c r="F56" s="150" t="e">
        <f>'Benchmark Amounts'!#REF!</f>
        <v>#REF!</v>
      </c>
      <c r="G56" s="150" t="e">
        <f>'Benchmark Amounts'!#REF!</f>
        <v>#REF!</v>
      </c>
      <c r="H56" s="150" t="e">
        <f>'Benchmark Amounts'!#REF!</f>
        <v>#REF!</v>
      </c>
    </row>
    <row r="57" spans="3:8" ht="15.75" thickBot="1" x14ac:dyDescent="0.3">
      <c r="C57" s="152" t="s">
        <v>235</v>
      </c>
      <c r="D57" s="153" t="e">
        <f>'Benchmark Amounts'!#REF!</f>
        <v>#REF!</v>
      </c>
      <c r="E57" s="153" t="e">
        <f>'Benchmark Amounts'!#REF!</f>
        <v>#REF!</v>
      </c>
      <c r="F57" s="153" t="e">
        <f>'Benchmark Amounts'!#REF!</f>
        <v>#REF!</v>
      </c>
      <c r="G57" s="153" t="e">
        <f>'Benchmark Amounts'!#REF!</f>
        <v>#REF!</v>
      </c>
      <c r="H57" s="153" t="e">
        <f>'Benchmark Amounts'!#REF!</f>
        <v>#REF!</v>
      </c>
    </row>
    <row r="58" spans="3:8" ht="15.75" thickBot="1" x14ac:dyDescent="0.3">
      <c r="C58" s="149" t="s">
        <v>236</v>
      </c>
      <c r="D58" s="150" t="e">
        <f>'Benchmark Amounts'!#REF!</f>
        <v>#REF!</v>
      </c>
      <c r="E58" s="150" t="e">
        <f>'Benchmark Amounts'!#REF!</f>
        <v>#REF!</v>
      </c>
      <c r="F58" s="150" t="e">
        <f>'Benchmark Amounts'!#REF!</f>
        <v>#REF!</v>
      </c>
      <c r="G58" s="150" t="e">
        <f>'Benchmark Amounts'!#REF!</f>
        <v>#REF!</v>
      </c>
      <c r="H58" s="150" t="e">
        <f>'Benchmark Amounts'!#REF!</f>
        <v>#REF!</v>
      </c>
    </row>
    <row r="60" spans="3:8" x14ac:dyDescent="0.25">
      <c r="C60" t="s">
        <v>243</v>
      </c>
    </row>
    <row r="61" spans="3:8" ht="15.75" thickBot="1" x14ac:dyDescent="0.3"/>
    <row r="62" spans="3:8" ht="36.75" thickBot="1" x14ac:dyDescent="0.3">
      <c r="C62" s="146" t="s">
        <v>4</v>
      </c>
      <c r="D62" s="147" t="s">
        <v>223</v>
      </c>
      <c r="E62" s="147" t="s">
        <v>224</v>
      </c>
      <c r="F62" s="147" t="s">
        <v>25</v>
      </c>
      <c r="G62" s="147" t="s">
        <v>170</v>
      </c>
      <c r="H62" s="148" t="s">
        <v>10</v>
      </c>
    </row>
    <row r="63" spans="3:8" ht="15.75" customHeight="1" thickBot="1" x14ac:dyDescent="0.3">
      <c r="C63" s="213" t="s">
        <v>225</v>
      </c>
      <c r="D63" s="214"/>
      <c r="E63" s="214"/>
      <c r="F63" s="214"/>
      <c r="G63" s="214"/>
      <c r="H63" s="215"/>
    </row>
    <row r="64" spans="3:8" ht="15.75" thickBot="1" x14ac:dyDescent="0.3">
      <c r="C64" s="149" t="s">
        <v>226</v>
      </c>
      <c r="D64" s="150" t="e">
        <f>'Benchmark Amounts'!#REF!</f>
        <v>#REF!</v>
      </c>
      <c r="E64" s="150" t="e">
        <f>'Benchmark Amounts'!#REF!</f>
        <v>#REF!</v>
      </c>
      <c r="F64" s="150" t="e">
        <f>'Benchmark Amounts'!#REF!</f>
        <v>#REF!</v>
      </c>
      <c r="G64" s="150" t="e">
        <f>'Benchmark Amounts'!#REF!</f>
        <v>#REF!</v>
      </c>
      <c r="H64" s="150" t="e">
        <f>'Benchmark Amounts'!#REF!</f>
        <v>#REF!</v>
      </c>
    </row>
    <row r="65" spans="3:8" ht="15.75" thickBot="1" x14ac:dyDescent="0.3">
      <c r="C65" s="152" t="s">
        <v>227</v>
      </c>
      <c r="D65" s="153" t="e">
        <f>'Benchmark Amounts'!#REF!</f>
        <v>#REF!</v>
      </c>
      <c r="E65" s="153" t="e">
        <f>'Benchmark Amounts'!#REF!</f>
        <v>#REF!</v>
      </c>
      <c r="F65" s="153" t="e">
        <f>'Benchmark Amounts'!#REF!</f>
        <v>#REF!</v>
      </c>
      <c r="G65" s="153" t="e">
        <f>'Benchmark Amounts'!#REF!</f>
        <v>#REF!</v>
      </c>
      <c r="H65" s="153" t="e">
        <f>'Benchmark Amounts'!#REF!</f>
        <v>#REF!</v>
      </c>
    </row>
    <row r="66" spans="3:8" ht="15.75" thickBot="1" x14ac:dyDescent="0.3">
      <c r="C66" s="149" t="s">
        <v>228</v>
      </c>
      <c r="D66" s="150" t="e">
        <f>'Benchmark Amounts'!#REF!</f>
        <v>#REF!</v>
      </c>
      <c r="E66" s="150" t="e">
        <f>'Benchmark Amounts'!#REF!</f>
        <v>#REF!</v>
      </c>
      <c r="F66" s="150" t="e">
        <f>'Benchmark Amounts'!#REF!</f>
        <v>#REF!</v>
      </c>
      <c r="G66" s="150" t="e">
        <f>'Benchmark Amounts'!#REF!</f>
        <v>#REF!</v>
      </c>
      <c r="H66" s="150" t="e">
        <f>'Benchmark Amounts'!#REF!</f>
        <v>#REF!</v>
      </c>
    </row>
    <row r="67" spans="3:8" ht="15.75" thickBot="1" x14ac:dyDescent="0.3">
      <c r="C67" s="152" t="s">
        <v>229</v>
      </c>
      <c r="D67" s="153" t="e">
        <f>'Benchmark Amounts'!#REF!</f>
        <v>#REF!</v>
      </c>
      <c r="E67" s="153" t="e">
        <f>'Benchmark Amounts'!#REF!</f>
        <v>#REF!</v>
      </c>
      <c r="F67" s="153" t="e">
        <f>'Benchmark Amounts'!#REF!</f>
        <v>#REF!</v>
      </c>
      <c r="G67" s="153" t="e">
        <f>'Benchmark Amounts'!#REF!</f>
        <v>#REF!</v>
      </c>
      <c r="H67" s="153" t="e">
        <f>'Benchmark Amounts'!#REF!</f>
        <v>#REF!</v>
      </c>
    </row>
    <row r="68" spans="3:8" ht="15.75" thickBot="1" x14ac:dyDescent="0.3">
      <c r="C68" s="149" t="s">
        <v>230</v>
      </c>
      <c r="D68" s="150" t="e">
        <f>'Benchmark Amounts'!#REF!</f>
        <v>#REF!</v>
      </c>
      <c r="E68" s="150" t="e">
        <f>'Benchmark Amounts'!#REF!</f>
        <v>#REF!</v>
      </c>
      <c r="F68" s="150" t="e">
        <f>'Benchmark Amounts'!#REF!</f>
        <v>#REF!</v>
      </c>
      <c r="G68" s="150" t="e">
        <f>'Benchmark Amounts'!#REF!</f>
        <v>#REF!</v>
      </c>
      <c r="H68" s="150" t="e">
        <f>'Benchmark Amounts'!#REF!</f>
        <v>#REF!</v>
      </c>
    </row>
    <row r="69" spans="3:8" ht="15.75" thickBot="1" x14ac:dyDescent="0.3">
      <c r="C69" s="152" t="s">
        <v>231</v>
      </c>
      <c r="D69" s="153" t="e">
        <f>'Benchmark Amounts'!#REF!</f>
        <v>#REF!</v>
      </c>
      <c r="E69" s="153" t="e">
        <f>'Benchmark Amounts'!#REF!</f>
        <v>#REF!</v>
      </c>
      <c r="F69" s="153" t="e">
        <f>'Benchmark Amounts'!#REF!</f>
        <v>#REF!</v>
      </c>
      <c r="G69" s="153" t="e">
        <f>'Benchmark Amounts'!#REF!</f>
        <v>#REF!</v>
      </c>
      <c r="H69" s="153" t="e">
        <f>'Benchmark Amounts'!#REF!</f>
        <v>#REF!</v>
      </c>
    </row>
    <row r="70" spans="3:8" ht="15.75" thickBot="1" x14ac:dyDescent="0.3">
      <c r="C70" s="149" t="s">
        <v>232</v>
      </c>
      <c r="D70" s="150" t="e">
        <f>'Benchmark Amounts'!#REF!</f>
        <v>#REF!</v>
      </c>
      <c r="E70" s="150" t="e">
        <f>'Benchmark Amounts'!#REF!</f>
        <v>#REF!</v>
      </c>
      <c r="F70" s="150" t="e">
        <f>'Benchmark Amounts'!#REF!</f>
        <v>#REF!</v>
      </c>
      <c r="G70" s="150" t="e">
        <f>'Benchmark Amounts'!#REF!</f>
        <v>#REF!</v>
      </c>
      <c r="H70" s="150" t="e">
        <f>'Benchmark Amounts'!#REF!</f>
        <v>#REF!</v>
      </c>
    </row>
    <row r="71" spans="3:8" ht="15.75" thickBot="1" x14ac:dyDescent="0.3">
      <c r="C71" s="152" t="s">
        <v>233</v>
      </c>
      <c r="D71" s="153" t="e">
        <f>'Benchmark Amounts'!#REF!</f>
        <v>#REF!</v>
      </c>
      <c r="E71" s="153" t="e">
        <f>'Benchmark Amounts'!#REF!</f>
        <v>#REF!</v>
      </c>
      <c r="F71" s="153" t="e">
        <f>'Benchmark Amounts'!#REF!</f>
        <v>#REF!</v>
      </c>
      <c r="G71" s="153" t="e">
        <f>'Benchmark Amounts'!#REF!</f>
        <v>#REF!</v>
      </c>
      <c r="H71" s="153" t="e">
        <f>'Benchmark Amounts'!#REF!</f>
        <v>#REF!</v>
      </c>
    </row>
    <row r="72" spans="3:8" ht="15.75" thickBot="1" x14ac:dyDescent="0.3">
      <c r="C72" s="149" t="s">
        <v>234</v>
      </c>
      <c r="D72" s="150" t="e">
        <f>'Benchmark Amounts'!#REF!</f>
        <v>#REF!</v>
      </c>
      <c r="E72" s="150" t="e">
        <f>'Benchmark Amounts'!#REF!</f>
        <v>#REF!</v>
      </c>
      <c r="F72" s="150" t="e">
        <f>'Benchmark Amounts'!#REF!</f>
        <v>#REF!</v>
      </c>
      <c r="G72" s="150" t="e">
        <f>'Benchmark Amounts'!#REF!</f>
        <v>#REF!</v>
      </c>
      <c r="H72" s="150" t="e">
        <f>'Benchmark Amounts'!#REF!</f>
        <v>#REF!</v>
      </c>
    </row>
    <row r="73" spans="3:8" ht="15.75" thickBot="1" x14ac:dyDescent="0.3">
      <c r="C73" s="152" t="s">
        <v>235</v>
      </c>
      <c r="D73" s="153" t="e">
        <f>'Benchmark Amounts'!#REF!</f>
        <v>#REF!</v>
      </c>
      <c r="E73" s="153" t="e">
        <f>'Benchmark Amounts'!#REF!</f>
        <v>#REF!</v>
      </c>
      <c r="F73" s="153" t="e">
        <f>'Benchmark Amounts'!#REF!</f>
        <v>#REF!</v>
      </c>
      <c r="G73" s="153" t="e">
        <f>'Benchmark Amounts'!#REF!</f>
        <v>#REF!</v>
      </c>
      <c r="H73" s="153" t="e">
        <f>'Benchmark Amounts'!#REF!</f>
        <v>#REF!</v>
      </c>
    </row>
    <row r="74" spans="3:8" ht="15.75" thickBot="1" x14ac:dyDescent="0.3">
      <c r="C74" s="149" t="s">
        <v>236</v>
      </c>
      <c r="D74" s="150" t="e">
        <f>'Benchmark Amounts'!#REF!</f>
        <v>#REF!</v>
      </c>
      <c r="E74" s="150" t="e">
        <f>'Benchmark Amounts'!#REF!</f>
        <v>#REF!</v>
      </c>
      <c r="F74" s="150" t="e">
        <f>'Benchmark Amounts'!#REF!</f>
        <v>#REF!</v>
      </c>
      <c r="G74" s="150" t="e">
        <f>'Benchmark Amounts'!#REF!</f>
        <v>#REF!</v>
      </c>
      <c r="H74" s="150" t="e">
        <f>'Benchmark Amounts'!#REF!</f>
        <v>#REF!</v>
      </c>
    </row>
    <row r="75" spans="3:8" ht="15.75" thickBot="1" x14ac:dyDescent="0.3">
      <c r="C75" s="216" t="s">
        <v>237</v>
      </c>
      <c r="D75" s="217"/>
      <c r="E75" s="217"/>
      <c r="F75" s="217"/>
      <c r="G75" s="217"/>
      <c r="H75" s="218"/>
    </row>
    <row r="76" spans="3:8" ht="15.75" thickBot="1" x14ac:dyDescent="0.3">
      <c r="C76" s="149" t="s">
        <v>226</v>
      </c>
      <c r="D76" s="150" t="e">
        <f>'Benchmark Amounts'!#REF!</f>
        <v>#REF!</v>
      </c>
      <c r="E76" s="150" t="e">
        <f>'Benchmark Amounts'!#REF!</f>
        <v>#REF!</v>
      </c>
      <c r="F76" s="150" t="e">
        <f>'Benchmark Amounts'!#REF!</f>
        <v>#REF!</v>
      </c>
      <c r="G76" s="150" t="e">
        <f>'Benchmark Amounts'!#REF!</f>
        <v>#REF!</v>
      </c>
      <c r="H76" s="150" t="e">
        <f>'Benchmark Amounts'!#REF!</f>
        <v>#REF!</v>
      </c>
    </row>
    <row r="77" spans="3:8" ht="15.75" thickBot="1" x14ac:dyDescent="0.3">
      <c r="C77" s="152" t="s">
        <v>227</v>
      </c>
      <c r="D77" s="153" t="e">
        <f>'Benchmark Amounts'!#REF!</f>
        <v>#REF!</v>
      </c>
      <c r="E77" s="153" t="e">
        <f>'Benchmark Amounts'!#REF!</f>
        <v>#REF!</v>
      </c>
      <c r="F77" s="153" t="e">
        <f>'Benchmark Amounts'!#REF!</f>
        <v>#REF!</v>
      </c>
      <c r="G77" s="153" t="e">
        <f>'Benchmark Amounts'!#REF!</f>
        <v>#REF!</v>
      </c>
      <c r="H77" s="153" t="e">
        <f>'Benchmark Amounts'!#REF!</f>
        <v>#REF!</v>
      </c>
    </row>
    <row r="78" spans="3:8" ht="15.75" thickBot="1" x14ac:dyDescent="0.3">
      <c r="C78" s="149" t="s">
        <v>228</v>
      </c>
      <c r="D78" s="150" t="e">
        <f>'Benchmark Amounts'!#REF!</f>
        <v>#REF!</v>
      </c>
      <c r="E78" s="150" t="e">
        <f>'Benchmark Amounts'!#REF!</f>
        <v>#REF!</v>
      </c>
      <c r="F78" s="150" t="e">
        <f>'Benchmark Amounts'!#REF!</f>
        <v>#REF!</v>
      </c>
      <c r="G78" s="150" t="e">
        <f>'Benchmark Amounts'!#REF!</f>
        <v>#REF!</v>
      </c>
      <c r="H78" s="150" t="e">
        <f>'Benchmark Amounts'!#REF!</f>
        <v>#REF!</v>
      </c>
    </row>
    <row r="79" spans="3:8" ht="15.75" thickBot="1" x14ac:dyDescent="0.3">
      <c r="C79" s="152" t="s">
        <v>229</v>
      </c>
      <c r="D79" s="153" t="e">
        <f>'Benchmark Amounts'!#REF!</f>
        <v>#REF!</v>
      </c>
      <c r="E79" s="153" t="e">
        <f>'Benchmark Amounts'!#REF!</f>
        <v>#REF!</v>
      </c>
      <c r="F79" s="153" t="e">
        <f>'Benchmark Amounts'!#REF!</f>
        <v>#REF!</v>
      </c>
      <c r="G79" s="153" t="e">
        <f>'Benchmark Amounts'!#REF!</f>
        <v>#REF!</v>
      </c>
      <c r="H79" s="153" t="e">
        <f>'Benchmark Amounts'!#REF!</f>
        <v>#REF!</v>
      </c>
    </row>
    <row r="80" spans="3:8" ht="15.75" thickBot="1" x14ac:dyDescent="0.3">
      <c r="C80" s="149" t="s">
        <v>230</v>
      </c>
      <c r="D80" s="150" t="e">
        <f>'Benchmark Amounts'!#REF!</f>
        <v>#REF!</v>
      </c>
      <c r="E80" s="150" t="e">
        <f>'Benchmark Amounts'!#REF!</f>
        <v>#REF!</v>
      </c>
      <c r="F80" s="150" t="e">
        <f>'Benchmark Amounts'!#REF!</f>
        <v>#REF!</v>
      </c>
      <c r="G80" s="150" t="e">
        <f>'Benchmark Amounts'!#REF!</f>
        <v>#REF!</v>
      </c>
      <c r="H80" s="150" t="e">
        <f>'Benchmark Amounts'!#REF!</f>
        <v>#REF!</v>
      </c>
    </row>
    <row r="81" spans="3:8" ht="15.75" thickBot="1" x14ac:dyDescent="0.3">
      <c r="C81" s="152" t="s">
        <v>231</v>
      </c>
      <c r="D81" s="153" t="e">
        <f>'Benchmark Amounts'!#REF!</f>
        <v>#REF!</v>
      </c>
      <c r="E81" s="153" t="e">
        <f>'Benchmark Amounts'!#REF!</f>
        <v>#REF!</v>
      </c>
      <c r="F81" s="153" t="e">
        <f>'Benchmark Amounts'!#REF!</f>
        <v>#REF!</v>
      </c>
      <c r="G81" s="153" t="e">
        <f>'Benchmark Amounts'!#REF!</f>
        <v>#REF!</v>
      </c>
      <c r="H81" s="153" t="e">
        <f>'Benchmark Amounts'!#REF!</f>
        <v>#REF!</v>
      </c>
    </row>
    <row r="82" spans="3:8" ht="15.75" thickBot="1" x14ac:dyDescent="0.3">
      <c r="C82" s="149" t="s">
        <v>232</v>
      </c>
      <c r="D82" s="150" t="e">
        <f>'Benchmark Amounts'!#REF!</f>
        <v>#REF!</v>
      </c>
      <c r="E82" s="150" t="e">
        <f>'Benchmark Amounts'!#REF!</f>
        <v>#REF!</v>
      </c>
      <c r="F82" s="150" t="e">
        <f>'Benchmark Amounts'!#REF!</f>
        <v>#REF!</v>
      </c>
      <c r="G82" s="150" t="e">
        <f>'Benchmark Amounts'!#REF!</f>
        <v>#REF!</v>
      </c>
      <c r="H82" s="150" t="e">
        <f>'Benchmark Amounts'!#REF!</f>
        <v>#REF!</v>
      </c>
    </row>
    <row r="83" spans="3:8" ht="15.75" thickBot="1" x14ac:dyDescent="0.3">
      <c r="C83" s="152" t="s">
        <v>233</v>
      </c>
      <c r="D83" s="153" t="e">
        <f>'Benchmark Amounts'!#REF!</f>
        <v>#REF!</v>
      </c>
      <c r="E83" s="153" t="e">
        <f>'Benchmark Amounts'!#REF!</f>
        <v>#REF!</v>
      </c>
      <c r="F83" s="153" t="e">
        <f>'Benchmark Amounts'!#REF!</f>
        <v>#REF!</v>
      </c>
      <c r="G83" s="153" t="e">
        <f>'Benchmark Amounts'!#REF!</f>
        <v>#REF!</v>
      </c>
      <c r="H83" s="153" t="e">
        <f>'Benchmark Amounts'!#REF!</f>
        <v>#REF!</v>
      </c>
    </row>
    <row r="84" spans="3:8" ht="15.75" thickBot="1" x14ac:dyDescent="0.3">
      <c r="C84" s="149" t="s">
        <v>234</v>
      </c>
      <c r="D84" s="150" t="e">
        <f>'Benchmark Amounts'!#REF!</f>
        <v>#REF!</v>
      </c>
      <c r="E84" s="150" t="e">
        <f>'Benchmark Amounts'!#REF!</f>
        <v>#REF!</v>
      </c>
      <c r="F84" s="150" t="e">
        <f>'Benchmark Amounts'!#REF!</f>
        <v>#REF!</v>
      </c>
      <c r="G84" s="150" t="e">
        <f>'Benchmark Amounts'!#REF!</f>
        <v>#REF!</v>
      </c>
      <c r="H84" s="150" t="e">
        <f>'Benchmark Amounts'!#REF!</f>
        <v>#REF!</v>
      </c>
    </row>
    <row r="85" spans="3:8" ht="15.75" thickBot="1" x14ac:dyDescent="0.3">
      <c r="C85" s="152" t="s">
        <v>235</v>
      </c>
      <c r="D85" s="153" t="e">
        <f>'Benchmark Amounts'!#REF!</f>
        <v>#REF!</v>
      </c>
      <c r="E85" s="153" t="e">
        <f>'Benchmark Amounts'!#REF!</f>
        <v>#REF!</v>
      </c>
      <c r="F85" s="153" t="e">
        <f>'Benchmark Amounts'!#REF!</f>
        <v>#REF!</v>
      </c>
      <c r="G85" s="153" t="e">
        <f>'Benchmark Amounts'!#REF!</f>
        <v>#REF!</v>
      </c>
      <c r="H85" s="153" t="e">
        <f>'Benchmark Amounts'!#REF!</f>
        <v>#REF!</v>
      </c>
    </row>
    <row r="86" spans="3:8" ht="15.75" thickBot="1" x14ac:dyDescent="0.3">
      <c r="C86" s="149" t="s">
        <v>236</v>
      </c>
      <c r="D86" s="150" t="e">
        <f>'Benchmark Amounts'!#REF!</f>
        <v>#REF!</v>
      </c>
      <c r="E86" s="150" t="e">
        <f>'Benchmark Amounts'!#REF!</f>
        <v>#REF!</v>
      </c>
      <c r="F86" s="150" t="e">
        <f>'Benchmark Amounts'!#REF!</f>
        <v>#REF!</v>
      </c>
      <c r="G86" s="150" t="e">
        <f>'Benchmark Amounts'!#REF!</f>
        <v>#REF!</v>
      </c>
      <c r="H86" s="150" t="e">
        <f>'Benchmark Amounts'!#REF!</f>
        <v>#REF!</v>
      </c>
    </row>
    <row r="88" spans="3:8" x14ac:dyDescent="0.25">
      <c r="C88" t="s">
        <v>244</v>
      </c>
    </row>
    <row r="89" spans="3:8" ht="15.75" thickBot="1" x14ac:dyDescent="0.3"/>
    <row r="90" spans="3:8" ht="36.75" thickBot="1" x14ac:dyDescent="0.3">
      <c r="C90" s="146" t="s">
        <v>4</v>
      </c>
      <c r="D90" s="147" t="s">
        <v>223</v>
      </c>
      <c r="E90" s="147" t="s">
        <v>224</v>
      </c>
      <c r="F90" s="147" t="s">
        <v>25</v>
      </c>
      <c r="G90" s="147" t="s">
        <v>170</v>
      </c>
      <c r="H90" s="148" t="s">
        <v>10</v>
      </c>
    </row>
    <row r="91" spans="3:8" ht="15.75" customHeight="1" thickBot="1" x14ac:dyDescent="0.3">
      <c r="C91" s="213" t="s">
        <v>225</v>
      </c>
      <c r="D91" s="214"/>
      <c r="E91" s="214"/>
      <c r="F91" s="214"/>
      <c r="G91" s="214"/>
      <c r="H91" s="215"/>
    </row>
    <row r="92" spans="3:8" ht="15.75" thickBot="1" x14ac:dyDescent="0.3">
      <c r="C92" s="149" t="s">
        <v>226</v>
      </c>
      <c r="D92" s="150" t="e">
        <f>'Benchmark Amounts'!#REF!</f>
        <v>#REF!</v>
      </c>
      <c r="E92" s="150" t="e">
        <f>'Benchmark Amounts'!#REF!</f>
        <v>#REF!</v>
      </c>
      <c r="F92" s="151" t="e">
        <f>'Benchmark Amounts'!#REF!</f>
        <v>#REF!</v>
      </c>
      <c r="G92" s="151" t="e">
        <f>'Benchmark Amounts'!#REF!</f>
        <v>#REF!</v>
      </c>
      <c r="H92" s="150" t="e">
        <f>'Benchmark Amounts'!#REF!</f>
        <v>#REF!</v>
      </c>
    </row>
    <row r="93" spans="3:8" ht="15.75" thickBot="1" x14ac:dyDescent="0.3">
      <c r="C93" s="152" t="s">
        <v>227</v>
      </c>
      <c r="D93" s="153" t="e">
        <f>'Benchmark Amounts'!#REF!</f>
        <v>#REF!</v>
      </c>
      <c r="E93" s="153" t="e">
        <f>'Benchmark Amounts'!#REF!</f>
        <v>#REF!</v>
      </c>
      <c r="F93" s="154" t="e">
        <f>'Benchmark Amounts'!#REF!</f>
        <v>#REF!</v>
      </c>
      <c r="G93" s="154" t="e">
        <f>'Benchmark Amounts'!#REF!</f>
        <v>#REF!</v>
      </c>
      <c r="H93" s="153" t="e">
        <f>'Benchmark Amounts'!#REF!</f>
        <v>#REF!</v>
      </c>
    </row>
    <row r="94" spans="3:8" ht="15.75" thickBot="1" x14ac:dyDescent="0.3">
      <c r="C94" s="149" t="s">
        <v>228</v>
      </c>
      <c r="D94" s="150" t="e">
        <f>'Benchmark Amounts'!#REF!</f>
        <v>#REF!</v>
      </c>
      <c r="E94" s="150" t="e">
        <f>'Benchmark Amounts'!#REF!</f>
        <v>#REF!</v>
      </c>
      <c r="F94" s="151" t="e">
        <f>'Benchmark Amounts'!#REF!</f>
        <v>#REF!</v>
      </c>
      <c r="G94" s="151" t="e">
        <f>'Benchmark Amounts'!#REF!</f>
        <v>#REF!</v>
      </c>
      <c r="H94" s="150" t="e">
        <f>'Benchmark Amounts'!#REF!</f>
        <v>#REF!</v>
      </c>
    </row>
    <row r="95" spans="3:8" ht="15.75" thickBot="1" x14ac:dyDescent="0.3">
      <c r="C95" s="152" t="s">
        <v>229</v>
      </c>
      <c r="D95" s="153" t="e">
        <f>'Benchmark Amounts'!#REF!</f>
        <v>#REF!</v>
      </c>
      <c r="E95" s="153" t="e">
        <f>'Benchmark Amounts'!#REF!</f>
        <v>#REF!</v>
      </c>
      <c r="F95" s="154" t="e">
        <f>'Benchmark Amounts'!#REF!</f>
        <v>#REF!</v>
      </c>
      <c r="G95" s="154" t="e">
        <f>'Benchmark Amounts'!#REF!</f>
        <v>#REF!</v>
      </c>
      <c r="H95" s="153" t="e">
        <f>'Benchmark Amounts'!#REF!</f>
        <v>#REF!</v>
      </c>
    </row>
    <row r="96" spans="3:8" ht="15.75" thickBot="1" x14ac:dyDescent="0.3">
      <c r="C96" s="149" t="s">
        <v>230</v>
      </c>
      <c r="D96" s="150" t="e">
        <f>'Benchmark Amounts'!#REF!</f>
        <v>#REF!</v>
      </c>
      <c r="E96" s="150" t="e">
        <f>'Benchmark Amounts'!#REF!</f>
        <v>#REF!</v>
      </c>
      <c r="F96" s="150" t="e">
        <f>'Benchmark Amounts'!#REF!</f>
        <v>#REF!</v>
      </c>
      <c r="G96" s="151" t="e">
        <f>'Benchmark Amounts'!#REF!</f>
        <v>#REF!</v>
      </c>
      <c r="H96" s="150" t="e">
        <f>'Benchmark Amounts'!#REF!</f>
        <v>#REF!</v>
      </c>
    </row>
    <row r="97" spans="3:8" ht="15.75" thickBot="1" x14ac:dyDescent="0.3">
      <c r="C97" s="152" t="s">
        <v>231</v>
      </c>
      <c r="D97" s="153" t="e">
        <f>'Benchmark Amounts'!#REF!</f>
        <v>#REF!</v>
      </c>
      <c r="E97" s="153" t="e">
        <f>'Benchmark Amounts'!#REF!</f>
        <v>#REF!</v>
      </c>
      <c r="F97" s="153" t="e">
        <f>'Benchmark Amounts'!#REF!</f>
        <v>#REF!</v>
      </c>
      <c r="G97" s="153" t="e">
        <f>'Benchmark Amounts'!#REF!</f>
        <v>#REF!</v>
      </c>
      <c r="H97" s="153" t="e">
        <f>'Benchmark Amounts'!#REF!</f>
        <v>#REF!</v>
      </c>
    </row>
    <row r="98" spans="3:8" ht="15.75" thickBot="1" x14ac:dyDescent="0.3">
      <c r="C98" s="149" t="s">
        <v>232</v>
      </c>
      <c r="D98" s="150" t="e">
        <f>'Benchmark Amounts'!#REF!</f>
        <v>#REF!</v>
      </c>
      <c r="E98" s="150" t="e">
        <f>'Benchmark Amounts'!#REF!</f>
        <v>#REF!</v>
      </c>
      <c r="F98" s="150" t="e">
        <f>'Benchmark Amounts'!#REF!</f>
        <v>#REF!</v>
      </c>
      <c r="G98" s="150" t="e">
        <f>'Benchmark Amounts'!#REF!</f>
        <v>#REF!</v>
      </c>
      <c r="H98" s="150" t="e">
        <f>'Benchmark Amounts'!#REF!</f>
        <v>#REF!</v>
      </c>
    </row>
    <row r="99" spans="3:8" ht="15.75" thickBot="1" x14ac:dyDescent="0.3">
      <c r="C99" s="152" t="s">
        <v>233</v>
      </c>
      <c r="D99" s="153" t="e">
        <f>'Benchmark Amounts'!#REF!</f>
        <v>#REF!</v>
      </c>
      <c r="E99" s="153" t="e">
        <f>'Benchmark Amounts'!#REF!</f>
        <v>#REF!</v>
      </c>
      <c r="F99" s="153" t="e">
        <f>'Benchmark Amounts'!#REF!</f>
        <v>#REF!</v>
      </c>
      <c r="G99" s="153" t="e">
        <f>'Benchmark Amounts'!#REF!</f>
        <v>#REF!</v>
      </c>
      <c r="H99" s="153" t="e">
        <f>'Benchmark Amounts'!#REF!</f>
        <v>#REF!</v>
      </c>
    </row>
    <row r="100" spans="3:8" ht="15.75" thickBot="1" x14ac:dyDescent="0.3">
      <c r="C100" s="149" t="s">
        <v>234</v>
      </c>
      <c r="D100" s="150" t="e">
        <f>'Benchmark Amounts'!#REF!</f>
        <v>#REF!</v>
      </c>
      <c r="E100" s="150" t="e">
        <f>'Benchmark Amounts'!#REF!</f>
        <v>#REF!</v>
      </c>
      <c r="F100" s="150" t="e">
        <f>'Benchmark Amounts'!#REF!</f>
        <v>#REF!</v>
      </c>
      <c r="G100" s="150" t="e">
        <f>'Benchmark Amounts'!#REF!</f>
        <v>#REF!</v>
      </c>
      <c r="H100" s="150" t="e">
        <f>'Benchmark Amounts'!#REF!</f>
        <v>#REF!</v>
      </c>
    </row>
    <row r="101" spans="3:8" ht="15.75" thickBot="1" x14ac:dyDescent="0.3">
      <c r="C101" s="152" t="s">
        <v>235</v>
      </c>
      <c r="D101" s="153" t="e">
        <f>'Benchmark Amounts'!#REF!</f>
        <v>#REF!</v>
      </c>
      <c r="E101" s="153" t="e">
        <f>'Benchmark Amounts'!#REF!</f>
        <v>#REF!</v>
      </c>
      <c r="F101" s="153" t="e">
        <f>'Benchmark Amounts'!#REF!</f>
        <v>#REF!</v>
      </c>
      <c r="G101" s="153" t="e">
        <f>'Benchmark Amounts'!#REF!</f>
        <v>#REF!</v>
      </c>
      <c r="H101" s="153" t="e">
        <f>'Benchmark Amounts'!#REF!</f>
        <v>#REF!</v>
      </c>
    </row>
    <row r="102" spans="3:8" ht="15.75" thickBot="1" x14ac:dyDescent="0.3">
      <c r="C102" s="149" t="s">
        <v>236</v>
      </c>
      <c r="D102" s="150" t="e">
        <f>'Benchmark Amounts'!#REF!</f>
        <v>#REF!</v>
      </c>
      <c r="E102" s="150" t="e">
        <f>'Benchmark Amounts'!#REF!</f>
        <v>#REF!</v>
      </c>
      <c r="F102" s="150" t="e">
        <f>'Benchmark Amounts'!#REF!</f>
        <v>#REF!</v>
      </c>
      <c r="G102" s="150" t="e">
        <f>'Benchmark Amounts'!#REF!</f>
        <v>#REF!</v>
      </c>
      <c r="H102" s="150" t="e">
        <f>'Benchmark Amounts'!#REF!</f>
        <v>#REF!</v>
      </c>
    </row>
    <row r="103" spans="3:8" ht="15.75" thickBot="1" x14ac:dyDescent="0.3">
      <c r="C103" s="216" t="s">
        <v>245</v>
      </c>
      <c r="D103" s="217"/>
      <c r="E103" s="217"/>
      <c r="F103" s="217"/>
      <c r="G103" s="217"/>
      <c r="H103" s="218"/>
    </row>
    <row r="104" spans="3:8" ht="15.75" thickBot="1" x14ac:dyDescent="0.3">
      <c r="C104" s="149" t="s">
        <v>226</v>
      </c>
      <c r="D104" s="150" t="e">
        <f>'Benchmark Amounts'!#REF!</f>
        <v>#REF!</v>
      </c>
      <c r="E104" s="150" t="e">
        <f>'Benchmark Amounts'!#REF!</f>
        <v>#REF!</v>
      </c>
      <c r="F104" s="151" t="e">
        <f>'Benchmark Amounts'!#REF!</f>
        <v>#REF!</v>
      </c>
      <c r="G104" s="151" t="e">
        <f>'Benchmark Amounts'!#REF!</f>
        <v>#REF!</v>
      </c>
      <c r="H104" s="150" t="e">
        <f>'Benchmark Amounts'!#REF!</f>
        <v>#REF!</v>
      </c>
    </row>
    <row r="105" spans="3:8" ht="15.75" thickBot="1" x14ac:dyDescent="0.3">
      <c r="C105" s="152" t="s">
        <v>227</v>
      </c>
      <c r="D105" s="153" t="e">
        <f>'Benchmark Amounts'!#REF!</f>
        <v>#REF!</v>
      </c>
      <c r="E105" s="153" t="e">
        <f>'Benchmark Amounts'!#REF!</f>
        <v>#REF!</v>
      </c>
      <c r="F105" s="154" t="e">
        <f>'Benchmark Amounts'!#REF!</f>
        <v>#REF!</v>
      </c>
      <c r="G105" s="154" t="e">
        <f>'Benchmark Amounts'!#REF!</f>
        <v>#REF!</v>
      </c>
      <c r="H105" s="153" t="e">
        <f>'Benchmark Amounts'!#REF!</f>
        <v>#REF!</v>
      </c>
    </row>
    <row r="106" spans="3:8" ht="15.75" thickBot="1" x14ac:dyDescent="0.3">
      <c r="C106" s="149" t="s">
        <v>228</v>
      </c>
      <c r="D106" s="150" t="e">
        <f>'Benchmark Amounts'!#REF!</f>
        <v>#REF!</v>
      </c>
      <c r="E106" s="150" t="e">
        <f>'Benchmark Amounts'!#REF!</f>
        <v>#REF!</v>
      </c>
      <c r="F106" s="151" t="e">
        <f>'Benchmark Amounts'!#REF!</f>
        <v>#REF!</v>
      </c>
      <c r="G106" s="151" t="e">
        <f>'Benchmark Amounts'!#REF!</f>
        <v>#REF!</v>
      </c>
      <c r="H106" s="150" t="e">
        <f>'Benchmark Amounts'!#REF!</f>
        <v>#REF!</v>
      </c>
    </row>
    <row r="107" spans="3:8" ht="15.75" thickBot="1" x14ac:dyDescent="0.3">
      <c r="C107" s="152" t="s">
        <v>229</v>
      </c>
      <c r="D107" s="153" t="e">
        <f>'Benchmark Amounts'!#REF!</f>
        <v>#REF!</v>
      </c>
      <c r="E107" s="153" t="e">
        <f>'Benchmark Amounts'!#REF!</f>
        <v>#REF!</v>
      </c>
      <c r="F107" s="154" t="e">
        <f>'Benchmark Amounts'!#REF!</f>
        <v>#REF!</v>
      </c>
      <c r="G107" s="154" t="e">
        <f>'Benchmark Amounts'!#REF!</f>
        <v>#REF!</v>
      </c>
      <c r="H107" s="153" t="e">
        <f>'Benchmark Amounts'!#REF!</f>
        <v>#REF!</v>
      </c>
    </row>
    <row r="108" spans="3:8" ht="15.75" thickBot="1" x14ac:dyDescent="0.3">
      <c r="C108" s="149" t="s">
        <v>230</v>
      </c>
      <c r="D108" s="150" t="e">
        <f>'Benchmark Amounts'!#REF!</f>
        <v>#REF!</v>
      </c>
      <c r="E108" s="150" t="e">
        <f>'Benchmark Amounts'!#REF!</f>
        <v>#REF!</v>
      </c>
      <c r="F108" s="150" t="e">
        <f>'Benchmark Amounts'!#REF!</f>
        <v>#REF!</v>
      </c>
      <c r="G108" s="151" t="e">
        <f>'Benchmark Amounts'!#REF!</f>
        <v>#REF!</v>
      </c>
      <c r="H108" s="150" t="e">
        <f>'Benchmark Amounts'!#REF!</f>
        <v>#REF!</v>
      </c>
    </row>
    <row r="109" spans="3:8" ht="15.75" thickBot="1" x14ac:dyDescent="0.3">
      <c r="C109" s="152" t="s">
        <v>231</v>
      </c>
      <c r="D109" s="153" t="e">
        <f>'Benchmark Amounts'!#REF!</f>
        <v>#REF!</v>
      </c>
      <c r="E109" s="153" t="e">
        <f>'Benchmark Amounts'!#REF!</f>
        <v>#REF!</v>
      </c>
      <c r="F109" s="153" t="e">
        <f>'Benchmark Amounts'!#REF!</f>
        <v>#REF!</v>
      </c>
      <c r="G109" s="153" t="e">
        <f>'Benchmark Amounts'!#REF!</f>
        <v>#REF!</v>
      </c>
      <c r="H109" s="153" t="e">
        <f>'Benchmark Amounts'!#REF!</f>
        <v>#REF!</v>
      </c>
    </row>
    <row r="110" spans="3:8" ht="15.75" thickBot="1" x14ac:dyDescent="0.3">
      <c r="C110" s="149" t="s">
        <v>232</v>
      </c>
      <c r="D110" s="150" t="e">
        <f>'Benchmark Amounts'!#REF!</f>
        <v>#REF!</v>
      </c>
      <c r="E110" s="150" t="e">
        <f>'Benchmark Amounts'!#REF!</f>
        <v>#REF!</v>
      </c>
      <c r="F110" s="150" t="e">
        <f>'Benchmark Amounts'!#REF!</f>
        <v>#REF!</v>
      </c>
      <c r="G110" s="150" t="e">
        <f>'Benchmark Amounts'!#REF!</f>
        <v>#REF!</v>
      </c>
      <c r="H110" s="150" t="e">
        <f>'Benchmark Amounts'!#REF!</f>
        <v>#REF!</v>
      </c>
    </row>
    <row r="111" spans="3:8" ht="15.75" thickBot="1" x14ac:dyDescent="0.3">
      <c r="C111" s="152" t="s">
        <v>233</v>
      </c>
      <c r="D111" s="153" t="e">
        <f>'Benchmark Amounts'!#REF!</f>
        <v>#REF!</v>
      </c>
      <c r="E111" s="153" t="e">
        <f>'Benchmark Amounts'!#REF!</f>
        <v>#REF!</v>
      </c>
      <c r="F111" s="153" t="e">
        <f>'Benchmark Amounts'!#REF!</f>
        <v>#REF!</v>
      </c>
      <c r="G111" s="153" t="e">
        <f>'Benchmark Amounts'!#REF!</f>
        <v>#REF!</v>
      </c>
      <c r="H111" s="153" t="e">
        <f>'Benchmark Amounts'!#REF!</f>
        <v>#REF!</v>
      </c>
    </row>
    <row r="112" spans="3:8" ht="15.75" thickBot="1" x14ac:dyDescent="0.3">
      <c r="C112" s="149" t="s">
        <v>234</v>
      </c>
      <c r="D112" s="150" t="e">
        <f>'Benchmark Amounts'!#REF!</f>
        <v>#REF!</v>
      </c>
      <c r="E112" s="150" t="e">
        <f>'Benchmark Amounts'!#REF!</f>
        <v>#REF!</v>
      </c>
      <c r="F112" s="150" t="e">
        <f>'Benchmark Amounts'!#REF!</f>
        <v>#REF!</v>
      </c>
      <c r="G112" s="150" t="e">
        <f>'Benchmark Amounts'!#REF!</f>
        <v>#REF!</v>
      </c>
      <c r="H112" s="150" t="e">
        <f>'Benchmark Amounts'!#REF!</f>
        <v>#REF!</v>
      </c>
    </row>
    <row r="113" spans="3:44" ht="15.75" thickBot="1" x14ac:dyDescent="0.3">
      <c r="C113" s="152" t="s">
        <v>235</v>
      </c>
      <c r="D113" s="153" t="e">
        <f>'Benchmark Amounts'!#REF!</f>
        <v>#REF!</v>
      </c>
      <c r="E113" s="153" t="e">
        <f>'Benchmark Amounts'!#REF!</f>
        <v>#REF!</v>
      </c>
      <c r="F113" s="153" t="e">
        <f>'Benchmark Amounts'!#REF!</f>
        <v>#REF!</v>
      </c>
      <c r="G113" s="153" t="e">
        <f>'Benchmark Amounts'!#REF!</f>
        <v>#REF!</v>
      </c>
      <c r="H113" s="153" t="e">
        <f>'Benchmark Amounts'!#REF!</f>
        <v>#REF!</v>
      </c>
    </row>
    <row r="114" spans="3:44" ht="15.75" thickBot="1" x14ac:dyDescent="0.3">
      <c r="C114" s="149" t="s">
        <v>236</v>
      </c>
      <c r="D114" s="150" t="e">
        <f>'Benchmark Amounts'!#REF!</f>
        <v>#REF!</v>
      </c>
      <c r="E114" s="150" t="e">
        <f>'Benchmark Amounts'!#REF!</f>
        <v>#REF!</v>
      </c>
      <c r="F114" s="150" t="e">
        <f>'Benchmark Amounts'!#REF!</f>
        <v>#REF!</v>
      </c>
      <c r="G114" s="150" t="e">
        <f>'Benchmark Amounts'!#REF!</f>
        <v>#REF!</v>
      </c>
      <c r="H114" s="150" t="e">
        <f>'Benchmark Amounts'!#REF!</f>
        <v>#REF!</v>
      </c>
    </row>
    <row r="117" spans="3:44" s="8" customFormat="1" ht="21" x14ac:dyDescent="0.35">
      <c r="C117" s="9" t="s">
        <v>246</v>
      </c>
      <c r="D117" s="9"/>
      <c r="U117" s="143"/>
      <c r="V117" s="144"/>
      <c r="W117" s="143"/>
      <c r="X117" s="144"/>
      <c r="Y117" s="143"/>
      <c r="Z117" s="144"/>
      <c r="AA117" s="143"/>
      <c r="AB117" s="144"/>
      <c r="AC117" s="143"/>
      <c r="AH117" s="143"/>
      <c r="AI117" s="143"/>
      <c r="AJ117" s="143"/>
      <c r="AK117" s="143"/>
      <c r="AL117" s="143"/>
      <c r="AM117" s="143"/>
      <c r="AN117" s="143"/>
      <c r="AO117" s="143"/>
      <c r="AP117" s="143"/>
      <c r="AQ117" s="143"/>
      <c r="AR117" s="143"/>
    </row>
    <row r="119" spans="3:44" x14ac:dyDescent="0.25">
      <c r="C119" t="s">
        <v>247</v>
      </c>
    </row>
    <row r="120" spans="3:44" ht="15.75" thickBot="1" x14ac:dyDescent="0.3"/>
    <row r="121" spans="3:44" ht="36.75" thickBot="1" x14ac:dyDescent="0.3">
      <c r="C121" s="146" t="s">
        <v>4</v>
      </c>
      <c r="D121" s="147" t="s">
        <v>223</v>
      </c>
      <c r="E121" s="147" t="s">
        <v>224</v>
      </c>
      <c r="F121" s="147" t="s">
        <v>25</v>
      </c>
      <c r="G121" s="147" t="s">
        <v>170</v>
      </c>
      <c r="H121" s="148" t="s">
        <v>10</v>
      </c>
    </row>
    <row r="122" spans="3:44" ht="15.75" customHeight="1" thickBot="1" x14ac:dyDescent="0.3">
      <c r="C122" s="213" t="s">
        <v>225</v>
      </c>
      <c r="D122" s="214"/>
      <c r="E122" s="214"/>
      <c r="F122" s="214"/>
      <c r="G122" s="214"/>
      <c r="H122" s="215"/>
    </row>
    <row r="123" spans="3:44" ht="15.75" thickBot="1" x14ac:dyDescent="0.3">
      <c r="C123" s="149" t="s">
        <v>226</v>
      </c>
      <c r="D123" s="150">
        <v>77834</v>
      </c>
      <c r="E123" s="150">
        <v>80262</v>
      </c>
      <c r="F123" s="151" t="s">
        <v>212</v>
      </c>
      <c r="G123" s="151" t="s">
        <v>212</v>
      </c>
      <c r="H123" s="150">
        <v>87235</v>
      </c>
    </row>
    <row r="124" spans="3:44" ht="15.75" thickBot="1" x14ac:dyDescent="0.3">
      <c r="C124" s="152" t="s">
        <v>227</v>
      </c>
      <c r="D124" s="153">
        <v>81962</v>
      </c>
      <c r="E124" s="153">
        <v>83765</v>
      </c>
      <c r="F124" s="154" t="s">
        <v>212</v>
      </c>
      <c r="G124" s="154" t="s">
        <v>212</v>
      </c>
      <c r="H124" s="153">
        <v>90978</v>
      </c>
    </row>
    <row r="125" spans="3:44" ht="15.75" thickBot="1" x14ac:dyDescent="0.3">
      <c r="C125" s="149" t="s">
        <v>228</v>
      </c>
      <c r="D125" s="150">
        <v>35151</v>
      </c>
      <c r="E125" s="150">
        <v>36007</v>
      </c>
      <c r="F125" s="151" t="s">
        <v>212</v>
      </c>
      <c r="G125" s="151" t="s">
        <v>212</v>
      </c>
      <c r="H125" s="150">
        <v>39654</v>
      </c>
    </row>
    <row r="126" spans="3:44" ht="15.75" thickBot="1" x14ac:dyDescent="0.3">
      <c r="C126" s="152" t="s">
        <v>229</v>
      </c>
      <c r="D126" s="153">
        <v>43748</v>
      </c>
      <c r="E126" s="153">
        <v>45000</v>
      </c>
      <c r="F126" s="154" t="s">
        <v>212</v>
      </c>
      <c r="G126" s="154" t="s">
        <v>212</v>
      </c>
      <c r="H126" s="153">
        <v>48979</v>
      </c>
    </row>
    <row r="127" spans="3:44" ht="15.75" thickBot="1" x14ac:dyDescent="0.3">
      <c r="C127" s="149" t="s">
        <v>230</v>
      </c>
      <c r="D127" s="150">
        <v>56304</v>
      </c>
      <c r="E127" s="150">
        <v>58994</v>
      </c>
      <c r="F127" s="150">
        <v>60222</v>
      </c>
      <c r="G127" s="151" t="s">
        <v>212</v>
      </c>
      <c r="H127" s="150">
        <v>66164</v>
      </c>
    </row>
    <row r="128" spans="3:44" ht="15.75" thickBot="1" x14ac:dyDescent="0.3">
      <c r="C128" s="152" t="s">
        <v>231</v>
      </c>
      <c r="D128" s="153">
        <v>32599</v>
      </c>
      <c r="E128" s="153">
        <v>34554</v>
      </c>
      <c r="F128" s="153">
        <v>37773</v>
      </c>
      <c r="G128" s="153">
        <v>39976</v>
      </c>
      <c r="H128" s="153">
        <v>38313</v>
      </c>
    </row>
    <row r="129" spans="3:8" ht="15.75" thickBot="1" x14ac:dyDescent="0.3">
      <c r="C129" s="149" t="s">
        <v>232</v>
      </c>
      <c r="D129" s="150">
        <v>26652</v>
      </c>
      <c r="E129" s="150">
        <v>28873</v>
      </c>
      <c r="F129" s="150">
        <v>31337</v>
      </c>
      <c r="G129" s="150">
        <v>33579</v>
      </c>
      <c r="H129" s="150">
        <v>32142</v>
      </c>
    </row>
    <row r="130" spans="3:8" ht="15.75" thickBot="1" x14ac:dyDescent="0.3">
      <c r="C130" s="152" t="s">
        <v>233</v>
      </c>
      <c r="D130" s="153">
        <v>64810</v>
      </c>
      <c r="E130" s="153">
        <v>66514</v>
      </c>
      <c r="F130" s="153">
        <v>73693</v>
      </c>
      <c r="G130" s="153">
        <v>78933</v>
      </c>
      <c r="H130" s="153">
        <v>78171</v>
      </c>
    </row>
    <row r="131" spans="3:8" ht="15.75" thickBot="1" x14ac:dyDescent="0.3">
      <c r="C131" s="149" t="s">
        <v>234</v>
      </c>
      <c r="D131" s="150">
        <v>45460</v>
      </c>
      <c r="E131" s="150">
        <v>46731</v>
      </c>
      <c r="F131" s="150">
        <v>50505</v>
      </c>
      <c r="G131" s="150">
        <v>54368</v>
      </c>
      <c r="H131" s="150">
        <v>55148</v>
      </c>
    </row>
    <row r="132" spans="3:8" ht="15.75" thickBot="1" x14ac:dyDescent="0.3">
      <c r="C132" s="152" t="s">
        <v>235</v>
      </c>
      <c r="D132" s="153">
        <v>37581</v>
      </c>
      <c r="E132" s="153">
        <v>38995</v>
      </c>
      <c r="F132" s="153">
        <v>42386</v>
      </c>
      <c r="G132" s="153">
        <v>44960</v>
      </c>
      <c r="H132" s="153">
        <v>45592</v>
      </c>
    </row>
    <row r="133" spans="3:8" ht="15.75" thickBot="1" x14ac:dyDescent="0.3">
      <c r="C133" s="149" t="s">
        <v>236</v>
      </c>
      <c r="D133" s="150">
        <v>31341</v>
      </c>
      <c r="E133" s="150">
        <v>32622</v>
      </c>
      <c r="F133" s="150">
        <v>36044</v>
      </c>
      <c r="G133" s="150">
        <v>37053</v>
      </c>
      <c r="H133" s="150">
        <v>38132</v>
      </c>
    </row>
    <row r="134" spans="3:8" ht="15.75" thickBot="1" x14ac:dyDescent="0.3">
      <c r="C134" s="216" t="s">
        <v>237</v>
      </c>
      <c r="D134" s="217"/>
      <c r="E134" s="217"/>
      <c r="F134" s="217"/>
      <c r="G134" s="217"/>
      <c r="H134" s="218"/>
    </row>
    <row r="135" spans="3:8" ht="15.75" thickBot="1" x14ac:dyDescent="0.3">
      <c r="C135" s="149" t="s">
        <v>226</v>
      </c>
      <c r="D135" s="150">
        <v>90806</v>
      </c>
      <c r="E135" s="150">
        <v>93234</v>
      </c>
      <c r="F135" s="151" t="s">
        <v>212</v>
      </c>
      <c r="G135" s="151" t="s">
        <v>212</v>
      </c>
      <c r="H135" s="150">
        <v>100207</v>
      </c>
    </row>
    <row r="136" spans="3:8" ht="15.75" thickBot="1" x14ac:dyDescent="0.3">
      <c r="C136" s="152" t="s">
        <v>227</v>
      </c>
      <c r="D136" s="153">
        <v>94935</v>
      </c>
      <c r="E136" s="153">
        <v>96737</v>
      </c>
      <c r="F136" s="154" t="s">
        <v>212</v>
      </c>
      <c r="G136" s="154" t="s">
        <v>212</v>
      </c>
      <c r="H136" s="153">
        <v>103951</v>
      </c>
    </row>
    <row r="137" spans="3:8" ht="15.75" thickBot="1" x14ac:dyDescent="0.3">
      <c r="C137" s="149" t="s">
        <v>228</v>
      </c>
      <c r="D137" s="150">
        <v>41637</v>
      </c>
      <c r="E137" s="150">
        <v>42493</v>
      </c>
      <c r="F137" s="151" t="s">
        <v>212</v>
      </c>
      <c r="G137" s="151" t="s">
        <v>212</v>
      </c>
      <c r="H137" s="150">
        <v>46140</v>
      </c>
    </row>
    <row r="138" spans="3:8" ht="15.75" thickBot="1" x14ac:dyDescent="0.3">
      <c r="C138" s="152" t="s">
        <v>229</v>
      </c>
      <c r="D138" s="153">
        <v>50234</v>
      </c>
      <c r="E138" s="153">
        <v>51486</v>
      </c>
      <c r="F138" s="154" t="s">
        <v>212</v>
      </c>
      <c r="G138" s="154" t="s">
        <v>212</v>
      </c>
      <c r="H138" s="153">
        <v>55466</v>
      </c>
    </row>
    <row r="139" spans="3:8" ht="15.75" thickBot="1" x14ac:dyDescent="0.3">
      <c r="C139" s="149" t="s">
        <v>230</v>
      </c>
      <c r="D139" s="150">
        <v>58743</v>
      </c>
      <c r="E139" s="150">
        <v>61598</v>
      </c>
      <c r="F139" s="150">
        <v>64734</v>
      </c>
      <c r="G139" s="151" t="s">
        <v>212</v>
      </c>
      <c r="H139" s="150">
        <v>69208</v>
      </c>
    </row>
    <row r="140" spans="3:8" ht="15.75" thickBot="1" x14ac:dyDescent="0.3">
      <c r="C140" s="152" t="s">
        <v>231</v>
      </c>
      <c r="D140" s="153">
        <v>35378</v>
      </c>
      <c r="E140" s="153">
        <v>37586</v>
      </c>
      <c r="F140" s="153">
        <v>40389</v>
      </c>
      <c r="G140" s="153">
        <v>42591</v>
      </c>
      <c r="H140" s="153">
        <v>41834</v>
      </c>
    </row>
    <row r="141" spans="3:8" ht="15.75" thickBot="1" x14ac:dyDescent="0.3">
      <c r="C141" s="149" t="s">
        <v>232</v>
      </c>
      <c r="D141" s="150">
        <v>29087</v>
      </c>
      <c r="E141" s="150">
        <v>31596</v>
      </c>
      <c r="F141" s="150">
        <v>33998</v>
      </c>
      <c r="G141" s="150">
        <v>36238</v>
      </c>
      <c r="H141" s="150">
        <v>34865</v>
      </c>
    </row>
    <row r="142" spans="3:8" ht="15.75" thickBot="1" x14ac:dyDescent="0.3">
      <c r="C142" s="152" t="s">
        <v>233</v>
      </c>
      <c r="D142" s="153">
        <v>71021</v>
      </c>
      <c r="E142" s="153">
        <v>72495</v>
      </c>
      <c r="F142" s="153">
        <v>79913</v>
      </c>
      <c r="G142" s="153">
        <v>85153</v>
      </c>
      <c r="H142" s="153">
        <v>84915</v>
      </c>
    </row>
    <row r="143" spans="3:8" ht="15.75" thickBot="1" x14ac:dyDescent="0.3">
      <c r="C143" s="149" t="s">
        <v>234</v>
      </c>
      <c r="D143" s="150">
        <v>48953</v>
      </c>
      <c r="E143" s="150">
        <v>50156</v>
      </c>
      <c r="F143" s="150">
        <v>55090</v>
      </c>
      <c r="G143" s="150">
        <v>58955</v>
      </c>
      <c r="H143" s="150">
        <v>58833</v>
      </c>
    </row>
    <row r="144" spans="3:8" ht="15.75" thickBot="1" x14ac:dyDescent="0.3">
      <c r="C144" s="152" t="s">
        <v>235</v>
      </c>
      <c r="D144" s="153">
        <v>40076</v>
      </c>
      <c r="E144" s="153">
        <v>41224</v>
      </c>
      <c r="F144" s="153">
        <v>45441</v>
      </c>
      <c r="G144" s="153">
        <v>48014</v>
      </c>
      <c r="H144" s="153">
        <v>48360</v>
      </c>
    </row>
    <row r="145" spans="3:8" ht="15.75" thickBot="1" x14ac:dyDescent="0.3">
      <c r="C145" s="149" t="s">
        <v>236</v>
      </c>
      <c r="D145" s="150">
        <v>32982</v>
      </c>
      <c r="E145" s="150">
        <v>35189</v>
      </c>
      <c r="F145" s="150">
        <v>37242</v>
      </c>
      <c r="G145" s="150">
        <v>38250</v>
      </c>
      <c r="H145" s="150">
        <v>40310</v>
      </c>
    </row>
    <row r="147" spans="3:8" x14ac:dyDescent="0.25">
      <c r="C147" t="s">
        <v>248</v>
      </c>
    </row>
    <row r="148" spans="3:8" ht="15.75" thickBot="1" x14ac:dyDescent="0.3"/>
    <row r="149" spans="3:8" ht="36.75" thickBot="1" x14ac:dyDescent="0.3">
      <c r="C149" s="146" t="s">
        <v>4</v>
      </c>
      <c r="D149" s="147" t="s">
        <v>223</v>
      </c>
      <c r="E149" s="147" t="s">
        <v>224</v>
      </c>
      <c r="F149" s="147" t="s">
        <v>25</v>
      </c>
      <c r="G149" s="147" t="s">
        <v>170</v>
      </c>
      <c r="H149" s="148" t="s">
        <v>10</v>
      </c>
    </row>
    <row r="150" spans="3:8" ht="15.75" customHeight="1" thickBot="1" x14ac:dyDescent="0.3">
      <c r="C150" s="213" t="s">
        <v>249</v>
      </c>
      <c r="D150" s="214"/>
      <c r="E150" s="214"/>
      <c r="F150" s="214"/>
      <c r="G150" s="214"/>
      <c r="H150" s="215"/>
    </row>
    <row r="151" spans="3:8" ht="15.75" thickBot="1" x14ac:dyDescent="0.3">
      <c r="C151" s="149" t="s">
        <v>226</v>
      </c>
      <c r="D151" s="150">
        <v>79406</v>
      </c>
      <c r="E151" s="150">
        <v>81852</v>
      </c>
      <c r="F151" s="151" t="s">
        <v>213</v>
      </c>
      <c r="G151" s="151" t="s">
        <v>213</v>
      </c>
      <c r="H151" s="150">
        <v>88841</v>
      </c>
    </row>
    <row r="152" spans="3:8" ht="15.75" thickBot="1" x14ac:dyDescent="0.3">
      <c r="C152" s="152" t="s">
        <v>227</v>
      </c>
      <c r="D152" s="153">
        <v>83732</v>
      </c>
      <c r="E152" s="153">
        <v>85575</v>
      </c>
      <c r="F152" s="154" t="s">
        <v>213</v>
      </c>
      <c r="G152" s="154" t="s">
        <v>213</v>
      </c>
      <c r="H152" s="153">
        <v>92809</v>
      </c>
    </row>
    <row r="153" spans="3:8" ht="15.75" thickBot="1" x14ac:dyDescent="0.3">
      <c r="C153" s="149" t="s">
        <v>228</v>
      </c>
      <c r="D153" s="150">
        <v>36046</v>
      </c>
      <c r="E153" s="150">
        <v>36926</v>
      </c>
      <c r="F153" s="151" t="s">
        <v>213</v>
      </c>
      <c r="G153" s="151" t="s">
        <v>213</v>
      </c>
      <c r="H153" s="150">
        <v>40585</v>
      </c>
    </row>
    <row r="154" spans="3:8" ht="15.75" thickBot="1" x14ac:dyDescent="0.3">
      <c r="C154" s="152" t="s">
        <v>229</v>
      </c>
      <c r="D154" s="153">
        <v>44813</v>
      </c>
      <c r="E154" s="153">
        <v>46075</v>
      </c>
      <c r="F154" s="154" t="s">
        <v>213</v>
      </c>
      <c r="G154" s="154" t="s">
        <v>213</v>
      </c>
      <c r="H154" s="153">
        <v>50074</v>
      </c>
    </row>
    <row r="155" spans="3:8" ht="15.75" thickBot="1" x14ac:dyDescent="0.3">
      <c r="C155" s="149" t="s">
        <v>230</v>
      </c>
      <c r="D155" s="150">
        <v>61130</v>
      </c>
      <c r="E155" s="150">
        <v>63821</v>
      </c>
      <c r="F155" s="150">
        <v>65160</v>
      </c>
      <c r="G155" s="151" t="s">
        <v>213</v>
      </c>
      <c r="H155" s="150">
        <v>71066</v>
      </c>
    </row>
    <row r="156" spans="3:8" ht="15.75" thickBot="1" x14ac:dyDescent="0.3">
      <c r="C156" s="152" t="s">
        <v>231</v>
      </c>
      <c r="D156" s="153">
        <v>35326</v>
      </c>
      <c r="E156" s="153">
        <v>37280</v>
      </c>
      <c r="F156" s="153">
        <v>40575</v>
      </c>
      <c r="G156" s="153">
        <v>42778</v>
      </c>
      <c r="H156" s="153">
        <v>41089</v>
      </c>
    </row>
    <row r="157" spans="3:8" ht="15.75" thickBot="1" x14ac:dyDescent="0.3">
      <c r="C157" s="149" t="s">
        <v>232</v>
      </c>
      <c r="D157" s="150">
        <v>28676</v>
      </c>
      <c r="E157" s="150">
        <v>30895</v>
      </c>
      <c r="F157" s="150">
        <v>33425</v>
      </c>
      <c r="G157" s="150">
        <v>35666</v>
      </c>
      <c r="H157" s="150">
        <v>34209</v>
      </c>
    </row>
    <row r="158" spans="3:8" ht="15.75" thickBot="1" x14ac:dyDescent="0.3">
      <c r="C158" s="152" t="s">
        <v>233</v>
      </c>
      <c r="D158" s="153">
        <v>68511</v>
      </c>
      <c r="E158" s="153">
        <v>70215</v>
      </c>
      <c r="F158" s="153">
        <v>77539</v>
      </c>
      <c r="G158" s="153">
        <v>82780</v>
      </c>
      <c r="H158" s="153">
        <v>81969</v>
      </c>
    </row>
    <row r="159" spans="3:8" ht="15.75" thickBot="1" x14ac:dyDescent="0.3">
      <c r="C159" s="149" t="s">
        <v>234</v>
      </c>
      <c r="D159" s="150">
        <v>48140</v>
      </c>
      <c r="E159" s="150">
        <v>49411</v>
      </c>
      <c r="F159" s="150">
        <v>53296</v>
      </c>
      <c r="G159" s="150">
        <v>57160</v>
      </c>
      <c r="H159" s="150">
        <v>57901</v>
      </c>
    </row>
    <row r="160" spans="3:8" ht="15.75" thickBot="1" x14ac:dyDescent="0.3">
      <c r="C160" s="152" t="s">
        <v>235</v>
      </c>
      <c r="D160" s="153">
        <v>39761</v>
      </c>
      <c r="E160" s="153">
        <v>41175</v>
      </c>
      <c r="F160" s="153">
        <v>44662</v>
      </c>
      <c r="G160" s="153">
        <v>47234</v>
      </c>
      <c r="H160" s="153">
        <v>47835</v>
      </c>
    </row>
    <row r="161" spans="3:44" ht="15.75" thickBot="1" x14ac:dyDescent="0.3">
      <c r="C161" s="149" t="s">
        <v>236</v>
      </c>
      <c r="D161" s="150">
        <v>33136</v>
      </c>
      <c r="E161" s="150">
        <v>34418</v>
      </c>
      <c r="F161" s="150">
        <v>37921</v>
      </c>
      <c r="G161" s="150">
        <v>38929</v>
      </c>
      <c r="H161" s="150">
        <v>39981</v>
      </c>
    </row>
    <row r="162" spans="3:44" ht="15.75" thickBot="1" x14ac:dyDescent="0.3">
      <c r="C162" s="216" t="s">
        <v>237</v>
      </c>
      <c r="D162" s="217"/>
      <c r="E162" s="217"/>
      <c r="F162" s="217"/>
      <c r="G162" s="217"/>
      <c r="H162" s="218"/>
    </row>
    <row r="163" spans="3:44" ht="15.75" thickBot="1" x14ac:dyDescent="0.3">
      <c r="C163" s="149" t="s">
        <v>226</v>
      </c>
      <c r="D163" s="150">
        <v>92640</v>
      </c>
      <c r="E163" s="150">
        <v>95087</v>
      </c>
      <c r="F163" s="151" t="s">
        <v>213</v>
      </c>
      <c r="G163" s="151" t="s">
        <v>213</v>
      </c>
      <c r="H163" s="150">
        <v>102075</v>
      </c>
    </row>
    <row r="164" spans="3:44" ht="15.75" thickBot="1" x14ac:dyDescent="0.3">
      <c r="C164" s="152" t="s">
        <v>227</v>
      </c>
      <c r="D164" s="153">
        <v>96968</v>
      </c>
      <c r="E164" s="153">
        <v>98809</v>
      </c>
      <c r="F164" s="154" t="s">
        <v>213</v>
      </c>
      <c r="G164" s="154" t="s">
        <v>213</v>
      </c>
      <c r="H164" s="153">
        <v>106044</v>
      </c>
    </row>
    <row r="165" spans="3:44" ht="15.75" thickBot="1" x14ac:dyDescent="0.3">
      <c r="C165" s="149" t="s">
        <v>228</v>
      </c>
      <c r="D165" s="150">
        <v>42663</v>
      </c>
      <c r="E165" s="150">
        <v>43544</v>
      </c>
      <c r="F165" s="151" t="s">
        <v>213</v>
      </c>
      <c r="G165" s="151" t="s">
        <v>213</v>
      </c>
      <c r="H165" s="150">
        <v>47202</v>
      </c>
    </row>
    <row r="166" spans="3:44" ht="15.75" thickBot="1" x14ac:dyDescent="0.3">
      <c r="C166" s="152" t="s">
        <v>229</v>
      </c>
      <c r="D166" s="153">
        <v>51429</v>
      </c>
      <c r="E166" s="153">
        <v>52691</v>
      </c>
      <c r="F166" s="154" t="s">
        <v>213</v>
      </c>
      <c r="G166" s="154" t="s">
        <v>213</v>
      </c>
      <c r="H166" s="153">
        <v>56691</v>
      </c>
    </row>
    <row r="167" spans="3:44" ht="15.75" thickBot="1" x14ac:dyDescent="0.3">
      <c r="C167" s="149" t="s">
        <v>230</v>
      </c>
      <c r="D167" s="150">
        <v>63861</v>
      </c>
      <c r="E167" s="150">
        <v>66716</v>
      </c>
      <c r="F167" s="150">
        <v>69983</v>
      </c>
      <c r="G167" s="151" t="s">
        <v>213</v>
      </c>
      <c r="H167" s="150">
        <v>74413</v>
      </c>
    </row>
    <row r="168" spans="3:44" ht="15.75" thickBot="1" x14ac:dyDescent="0.3">
      <c r="C168" s="152" t="s">
        <v>231</v>
      </c>
      <c r="D168" s="153">
        <v>38253</v>
      </c>
      <c r="E168" s="153">
        <v>40460</v>
      </c>
      <c r="F168" s="153">
        <v>43350</v>
      </c>
      <c r="G168" s="153">
        <v>45554</v>
      </c>
      <c r="H168" s="153">
        <v>44766</v>
      </c>
    </row>
    <row r="169" spans="3:44" ht="15.75" thickBot="1" x14ac:dyDescent="0.3">
      <c r="C169" s="149" t="s">
        <v>232</v>
      </c>
      <c r="D169" s="150">
        <v>31212</v>
      </c>
      <c r="E169" s="150">
        <v>33719</v>
      </c>
      <c r="F169" s="150">
        <v>36193</v>
      </c>
      <c r="G169" s="150">
        <v>38434</v>
      </c>
      <c r="H169" s="150">
        <v>37038</v>
      </c>
    </row>
    <row r="170" spans="3:44" ht="15.75" thickBot="1" x14ac:dyDescent="0.3">
      <c r="C170" s="152" t="s">
        <v>233</v>
      </c>
      <c r="D170" s="153">
        <v>74972</v>
      </c>
      <c r="E170" s="153">
        <v>76447</v>
      </c>
      <c r="F170" s="153">
        <v>84028</v>
      </c>
      <c r="G170" s="153">
        <v>89269</v>
      </c>
      <c r="H170" s="153">
        <v>88975</v>
      </c>
    </row>
    <row r="171" spans="3:44" ht="15.75" thickBot="1" x14ac:dyDescent="0.3">
      <c r="C171" s="149" t="s">
        <v>234</v>
      </c>
      <c r="D171" s="150">
        <v>51803</v>
      </c>
      <c r="E171" s="150">
        <v>53005</v>
      </c>
      <c r="F171" s="150">
        <v>58065</v>
      </c>
      <c r="G171" s="150">
        <v>61929</v>
      </c>
      <c r="H171" s="150">
        <v>61767</v>
      </c>
    </row>
    <row r="172" spans="3:44" ht="15.75" thickBot="1" x14ac:dyDescent="0.3">
      <c r="C172" s="152" t="s">
        <v>235</v>
      </c>
      <c r="D172" s="153">
        <v>42322</v>
      </c>
      <c r="E172" s="153">
        <v>43470</v>
      </c>
      <c r="F172" s="153">
        <v>47787</v>
      </c>
      <c r="G172" s="153">
        <v>50359</v>
      </c>
      <c r="H172" s="153">
        <v>50674</v>
      </c>
    </row>
    <row r="173" spans="3:44" ht="15.75" thickBot="1" x14ac:dyDescent="0.3">
      <c r="C173" s="149" t="s">
        <v>236</v>
      </c>
      <c r="D173" s="150">
        <v>34831</v>
      </c>
      <c r="E173" s="150">
        <v>37037</v>
      </c>
      <c r="F173" s="150">
        <v>39173</v>
      </c>
      <c r="G173" s="150">
        <v>40183</v>
      </c>
      <c r="H173" s="150">
        <v>42214</v>
      </c>
    </row>
    <row r="175" spans="3:44" s="8" customFormat="1" ht="21" x14ac:dyDescent="0.35">
      <c r="C175" s="9" t="s">
        <v>250</v>
      </c>
      <c r="D175" s="9"/>
      <c r="V175" s="144"/>
      <c r="W175" s="143"/>
      <c r="X175" s="144"/>
      <c r="Y175" s="143"/>
      <c r="Z175" s="144"/>
      <c r="AA175" s="143"/>
      <c r="AB175" s="144"/>
      <c r="AC175" s="143"/>
      <c r="AH175" s="143"/>
      <c r="AI175" s="143"/>
      <c r="AJ175" s="143"/>
      <c r="AK175" s="143"/>
      <c r="AL175" s="143"/>
      <c r="AM175" s="143"/>
      <c r="AN175" s="143"/>
      <c r="AO175" s="143"/>
      <c r="AP175" s="143"/>
      <c r="AQ175" s="143"/>
      <c r="AR175" s="143"/>
    </row>
    <row r="176" spans="3:44" ht="12" customHeight="1" x14ac:dyDescent="0.35">
      <c r="C176" s="167"/>
      <c r="D176" s="167"/>
      <c r="S176" s="168"/>
      <c r="T176" s="169"/>
      <c r="U176" s="168"/>
      <c r="V176" s="169"/>
      <c r="W176" s="168"/>
      <c r="X176" s="169"/>
      <c r="Y176" s="168"/>
      <c r="Z176" s="169"/>
      <c r="AA176" s="168"/>
      <c r="AB176" s="169"/>
      <c r="AC176" s="168"/>
      <c r="AH176" s="168"/>
      <c r="AI176" s="168"/>
      <c r="AJ176" s="168"/>
      <c r="AK176" s="168"/>
      <c r="AL176" s="168"/>
      <c r="AM176" s="168"/>
      <c r="AN176" s="168"/>
      <c r="AO176" s="168"/>
      <c r="AP176" s="168"/>
      <c r="AQ176" s="168"/>
      <c r="AR176" s="168"/>
    </row>
    <row r="177" spans="3:9" x14ac:dyDescent="0.25">
      <c r="C177" t="s">
        <v>255</v>
      </c>
    </row>
    <row r="178" spans="3:9" ht="15.75" thickBot="1" x14ac:dyDescent="0.3"/>
    <row r="179" spans="3:9" x14ac:dyDescent="0.25">
      <c r="C179" s="227" t="s">
        <v>251</v>
      </c>
      <c r="D179" s="229" t="s">
        <v>22</v>
      </c>
      <c r="E179" s="231" t="s">
        <v>223</v>
      </c>
      <c r="F179" s="233" t="s">
        <v>224</v>
      </c>
      <c r="G179" s="155" t="s">
        <v>25</v>
      </c>
      <c r="H179" s="233" t="s">
        <v>170</v>
      </c>
      <c r="I179" s="235" t="s">
        <v>252</v>
      </c>
    </row>
    <row r="180" spans="3:9" ht="15.75" thickBot="1" x14ac:dyDescent="0.3">
      <c r="C180" s="228"/>
      <c r="D180" s="230"/>
      <c r="E180" s="232"/>
      <c r="F180" s="234"/>
      <c r="G180" s="156" t="s">
        <v>26</v>
      </c>
      <c r="H180" s="234"/>
      <c r="I180" s="236"/>
    </row>
    <row r="181" spans="3:9" ht="15.75" customHeight="1" thickBot="1" x14ac:dyDescent="0.3">
      <c r="C181" s="213" t="s">
        <v>253</v>
      </c>
      <c r="D181" s="214"/>
      <c r="E181" s="214"/>
      <c r="F181" s="214"/>
      <c r="G181" s="214"/>
      <c r="H181" s="214"/>
      <c r="I181" s="215"/>
    </row>
    <row r="182" spans="3:9" ht="15.75" thickBot="1" x14ac:dyDescent="0.3">
      <c r="C182" s="157" t="s">
        <v>27</v>
      </c>
      <c r="D182" s="150" t="e">
        <f>'Benchmark Amounts'!#REF!</f>
        <v>#REF!</v>
      </c>
      <c r="E182" s="150" t="e">
        <f>'Benchmark Amounts'!#REF!</f>
        <v>#REF!</v>
      </c>
      <c r="F182" s="150" t="e">
        <f>'Benchmark Amounts'!#REF!</f>
        <v>#REF!</v>
      </c>
      <c r="G182" s="150" t="e">
        <f>'Benchmark Amounts'!#REF!</f>
        <v>#REF!</v>
      </c>
      <c r="H182" s="150" t="e">
        <f>'Benchmark Amounts'!#REF!</f>
        <v>#REF!</v>
      </c>
      <c r="I182" s="150" t="e">
        <f>'Benchmark Amounts'!#REF!</f>
        <v>#REF!</v>
      </c>
    </row>
    <row r="183" spans="3:9" ht="15.75" thickBot="1" x14ac:dyDescent="0.3">
      <c r="C183" s="160" t="s">
        <v>5</v>
      </c>
      <c r="D183" s="153" t="e">
        <f>'Benchmark Amounts'!#REF!</f>
        <v>#REF!</v>
      </c>
      <c r="E183" s="153" t="e">
        <f>'Benchmark Amounts'!#REF!</f>
        <v>#REF!</v>
      </c>
      <c r="F183" s="153" t="e">
        <f>'Benchmark Amounts'!#REF!</f>
        <v>#REF!</v>
      </c>
      <c r="G183" s="153" t="e">
        <f>'Benchmark Amounts'!#REF!</f>
        <v>#REF!</v>
      </c>
      <c r="H183" s="153" t="e">
        <f>'Benchmark Amounts'!#REF!</f>
        <v>#REF!</v>
      </c>
      <c r="I183" s="153" t="e">
        <f>'Benchmark Amounts'!#REF!</f>
        <v>#REF!</v>
      </c>
    </row>
    <row r="184" spans="3:9" ht="15.75" thickBot="1" x14ac:dyDescent="0.3">
      <c r="C184" s="157" t="s">
        <v>28</v>
      </c>
      <c r="D184" s="150" t="e">
        <f>'Benchmark Amounts'!#REF!</f>
        <v>#REF!</v>
      </c>
      <c r="E184" s="150" t="e">
        <f>'Benchmark Amounts'!#REF!</f>
        <v>#REF!</v>
      </c>
      <c r="F184" s="150" t="e">
        <f>'Benchmark Amounts'!#REF!</f>
        <v>#REF!</v>
      </c>
      <c r="G184" s="150" t="e">
        <f>'Benchmark Amounts'!#REF!</f>
        <v>#REF!</v>
      </c>
      <c r="H184" s="150" t="e">
        <f>'Benchmark Amounts'!#REF!</f>
        <v>#REF!</v>
      </c>
      <c r="I184" s="150" t="e">
        <f>'Benchmark Amounts'!#REF!</f>
        <v>#REF!</v>
      </c>
    </row>
    <row r="185" spans="3:9" ht="15.75" thickBot="1" x14ac:dyDescent="0.3">
      <c r="C185" s="160" t="s">
        <v>29</v>
      </c>
      <c r="D185" s="153" t="e">
        <f>'Benchmark Amounts'!#REF!</f>
        <v>#REF!</v>
      </c>
      <c r="E185" s="153" t="e">
        <f>'Benchmark Amounts'!#REF!</f>
        <v>#REF!</v>
      </c>
      <c r="F185" s="153" t="e">
        <f>'Benchmark Amounts'!#REF!</f>
        <v>#REF!</v>
      </c>
      <c r="G185" s="153" t="e">
        <f>'Benchmark Amounts'!#REF!</f>
        <v>#REF!</v>
      </c>
      <c r="H185" s="153" t="e">
        <f>'Benchmark Amounts'!#REF!</f>
        <v>#REF!</v>
      </c>
      <c r="I185" s="153" t="e">
        <f>'Benchmark Amounts'!#REF!</f>
        <v>#REF!</v>
      </c>
    </row>
    <row r="186" spans="3:9" ht="15.75" thickBot="1" x14ac:dyDescent="0.3">
      <c r="C186" s="157" t="s">
        <v>30</v>
      </c>
      <c r="D186" s="150" t="e">
        <f>'Benchmark Amounts'!#REF!</f>
        <v>#REF!</v>
      </c>
      <c r="E186" s="150" t="e">
        <f>'Benchmark Amounts'!#REF!</f>
        <v>#REF!</v>
      </c>
      <c r="F186" s="150" t="e">
        <f>'Benchmark Amounts'!#REF!</f>
        <v>#REF!</v>
      </c>
      <c r="G186" s="150" t="e">
        <f>'Benchmark Amounts'!#REF!</f>
        <v>#REF!</v>
      </c>
      <c r="H186" s="150" t="e">
        <f>'Benchmark Amounts'!#REF!</f>
        <v>#REF!</v>
      </c>
      <c r="I186" s="150" t="e">
        <f>'Benchmark Amounts'!#REF!</f>
        <v>#REF!</v>
      </c>
    </row>
    <row r="187" spans="3:9" ht="15.75" thickBot="1" x14ac:dyDescent="0.3">
      <c r="C187" s="160" t="s">
        <v>31</v>
      </c>
      <c r="D187" s="153" t="e">
        <f>'Benchmark Amounts'!#REF!</f>
        <v>#REF!</v>
      </c>
      <c r="E187" s="153" t="e">
        <f>'Benchmark Amounts'!#REF!</f>
        <v>#REF!</v>
      </c>
      <c r="F187" s="153" t="e">
        <f>'Benchmark Amounts'!#REF!</f>
        <v>#REF!</v>
      </c>
      <c r="G187" s="153" t="e">
        <f>'Benchmark Amounts'!#REF!</f>
        <v>#REF!</v>
      </c>
      <c r="H187" s="153" t="e">
        <f>'Benchmark Amounts'!#REF!</f>
        <v>#REF!</v>
      </c>
      <c r="I187" s="153" t="e">
        <f>'Benchmark Amounts'!#REF!</f>
        <v>#REF!</v>
      </c>
    </row>
    <row r="188" spans="3:9" ht="15.75" thickBot="1" x14ac:dyDescent="0.3">
      <c r="C188" s="157" t="s">
        <v>32</v>
      </c>
      <c r="D188" s="150" t="e">
        <f>'Benchmark Amounts'!#REF!</f>
        <v>#REF!</v>
      </c>
      <c r="E188" s="150" t="e">
        <f>'Benchmark Amounts'!#REF!</f>
        <v>#REF!</v>
      </c>
      <c r="F188" s="150" t="e">
        <f>'Benchmark Amounts'!#REF!</f>
        <v>#REF!</v>
      </c>
      <c r="G188" s="150" t="e">
        <f>'Benchmark Amounts'!#REF!</f>
        <v>#REF!</v>
      </c>
      <c r="H188" s="150" t="e">
        <f>'Benchmark Amounts'!#REF!</f>
        <v>#REF!</v>
      </c>
      <c r="I188" s="150" t="e">
        <f>'Benchmark Amounts'!#REF!</f>
        <v>#REF!</v>
      </c>
    </row>
    <row r="189" spans="3:9" ht="15.75" thickBot="1" x14ac:dyDescent="0.3">
      <c r="C189" s="160" t="s">
        <v>33</v>
      </c>
      <c r="D189" s="153" t="e">
        <f>'Benchmark Amounts'!#REF!</f>
        <v>#REF!</v>
      </c>
      <c r="E189" s="153" t="e">
        <f>'Benchmark Amounts'!#REF!</f>
        <v>#REF!</v>
      </c>
      <c r="F189" s="153" t="e">
        <f>'Benchmark Amounts'!#REF!</f>
        <v>#REF!</v>
      </c>
      <c r="G189" s="153" t="e">
        <f>'Benchmark Amounts'!#REF!</f>
        <v>#REF!</v>
      </c>
      <c r="H189" s="153" t="e">
        <f>'Benchmark Amounts'!#REF!</f>
        <v>#REF!</v>
      </c>
      <c r="I189" s="153" t="e">
        <f>'Benchmark Amounts'!#REF!</f>
        <v>#REF!</v>
      </c>
    </row>
    <row r="190" spans="3:9" ht="15.75" thickBot="1" x14ac:dyDescent="0.3">
      <c r="C190" s="157" t="s">
        <v>34</v>
      </c>
      <c r="D190" s="150" t="e">
        <f>'Benchmark Amounts'!#REF!</f>
        <v>#REF!</v>
      </c>
      <c r="E190" s="150" t="e">
        <f>'Benchmark Amounts'!#REF!</f>
        <v>#REF!</v>
      </c>
      <c r="F190" s="150" t="e">
        <f>'Benchmark Amounts'!#REF!</f>
        <v>#REF!</v>
      </c>
      <c r="G190" s="150" t="e">
        <f>'Benchmark Amounts'!#REF!</f>
        <v>#REF!</v>
      </c>
      <c r="H190" s="150" t="e">
        <f>'Benchmark Amounts'!#REF!</f>
        <v>#REF!</v>
      </c>
      <c r="I190" s="150" t="e">
        <f>'Benchmark Amounts'!#REF!</f>
        <v>#REF!</v>
      </c>
    </row>
    <row r="191" spans="3:9" ht="15.75" thickBot="1" x14ac:dyDescent="0.3">
      <c r="C191" s="160" t="s">
        <v>45</v>
      </c>
      <c r="D191" s="153" t="e">
        <f>'Benchmark Amounts'!#REF!</f>
        <v>#REF!</v>
      </c>
      <c r="E191" s="153" t="e">
        <f>'Benchmark Amounts'!#REF!</f>
        <v>#REF!</v>
      </c>
      <c r="F191" s="153" t="e">
        <f>'Benchmark Amounts'!#REF!</f>
        <v>#REF!</v>
      </c>
      <c r="G191" s="153" t="e">
        <f>'Benchmark Amounts'!#REF!</f>
        <v>#REF!</v>
      </c>
      <c r="H191" s="153" t="e">
        <f>'Benchmark Amounts'!#REF!</f>
        <v>#REF!</v>
      </c>
      <c r="I191" s="153" t="e">
        <f>'Benchmark Amounts'!#REF!</f>
        <v>#REF!</v>
      </c>
    </row>
    <row r="192" spans="3:9" ht="15.75" thickBot="1" x14ac:dyDescent="0.3">
      <c r="C192" s="157" t="s">
        <v>46</v>
      </c>
      <c r="D192" s="150" t="e">
        <f>'Benchmark Amounts'!#REF!</f>
        <v>#REF!</v>
      </c>
      <c r="E192" s="150" t="e">
        <f>'Benchmark Amounts'!#REF!</f>
        <v>#REF!</v>
      </c>
      <c r="F192" s="150" t="e">
        <f>'Benchmark Amounts'!#REF!</f>
        <v>#REF!</v>
      </c>
      <c r="G192" s="150" t="e">
        <f>'Benchmark Amounts'!#REF!</f>
        <v>#REF!</v>
      </c>
      <c r="H192" s="150" t="e">
        <f>'Benchmark Amounts'!#REF!</f>
        <v>#REF!</v>
      </c>
      <c r="I192" s="150" t="e">
        <f>'Benchmark Amounts'!#REF!</f>
        <v>#REF!</v>
      </c>
    </row>
    <row r="193" spans="3:9" ht="15.75" customHeight="1" thickBot="1" x14ac:dyDescent="0.3">
      <c r="C193" s="216" t="s">
        <v>254</v>
      </c>
      <c r="D193" s="217"/>
      <c r="E193" s="217"/>
      <c r="F193" s="217"/>
      <c r="G193" s="217"/>
      <c r="H193" s="217"/>
      <c r="I193" s="218"/>
    </row>
    <row r="194" spans="3:9" ht="15.75" thickBot="1" x14ac:dyDescent="0.3">
      <c r="C194" s="157" t="s">
        <v>27</v>
      </c>
      <c r="D194" s="150" t="s">
        <v>242</v>
      </c>
      <c r="E194" s="150" t="e">
        <f>'Benchmark Amounts'!#REF!</f>
        <v>#REF!</v>
      </c>
      <c r="F194" s="150" t="e">
        <f>'Benchmark Amounts'!#REF!</f>
        <v>#REF!</v>
      </c>
      <c r="G194" s="150" t="e">
        <f>'Benchmark Amounts'!#REF!</f>
        <v>#REF!</v>
      </c>
      <c r="H194" s="150" t="e">
        <f>'Benchmark Amounts'!#REF!</f>
        <v>#REF!</v>
      </c>
      <c r="I194" s="150" t="e">
        <f>'Benchmark Amounts'!#REF!</f>
        <v>#REF!</v>
      </c>
    </row>
    <row r="195" spans="3:9" ht="15.75" thickBot="1" x14ac:dyDescent="0.3">
      <c r="C195" s="160" t="s">
        <v>5</v>
      </c>
      <c r="D195" s="153" t="s">
        <v>242</v>
      </c>
      <c r="E195" s="153" t="e">
        <f>'Benchmark Amounts'!#REF!</f>
        <v>#REF!</v>
      </c>
      <c r="F195" s="153" t="e">
        <f>'Benchmark Amounts'!#REF!</f>
        <v>#REF!</v>
      </c>
      <c r="G195" s="153" t="e">
        <f>'Benchmark Amounts'!#REF!</f>
        <v>#REF!</v>
      </c>
      <c r="H195" s="153" t="e">
        <f>'Benchmark Amounts'!#REF!</f>
        <v>#REF!</v>
      </c>
      <c r="I195" s="153" t="e">
        <f>'Benchmark Amounts'!#REF!</f>
        <v>#REF!</v>
      </c>
    </row>
    <row r="196" spans="3:9" ht="15.75" thickBot="1" x14ac:dyDescent="0.3">
      <c r="C196" s="157" t="s">
        <v>28</v>
      </c>
      <c r="D196" s="150" t="s">
        <v>242</v>
      </c>
      <c r="E196" s="150" t="e">
        <f>'Benchmark Amounts'!#REF!</f>
        <v>#REF!</v>
      </c>
      <c r="F196" s="150" t="e">
        <f>'Benchmark Amounts'!#REF!</f>
        <v>#REF!</v>
      </c>
      <c r="G196" s="150" t="e">
        <f>'Benchmark Amounts'!#REF!</f>
        <v>#REF!</v>
      </c>
      <c r="H196" s="150" t="e">
        <f>'Benchmark Amounts'!#REF!</f>
        <v>#REF!</v>
      </c>
      <c r="I196" s="150" t="e">
        <f>'Benchmark Amounts'!#REF!</f>
        <v>#REF!</v>
      </c>
    </row>
    <row r="197" spans="3:9" ht="15.75" thickBot="1" x14ac:dyDescent="0.3">
      <c r="C197" s="160" t="s">
        <v>29</v>
      </c>
      <c r="D197" s="153" t="s">
        <v>242</v>
      </c>
      <c r="E197" s="153" t="e">
        <f>'Benchmark Amounts'!#REF!</f>
        <v>#REF!</v>
      </c>
      <c r="F197" s="153" t="e">
        <f>'Benchmark Amounts'!#REF!</f>
        <v>#REF!</v>
      </c>
      <c r="G197" s="153" t="e">
        <f>'Benchmark Amounts'!#REF!</f>
        <v>#REF!</v>
      </c>
      <c r="H197" s="153" t="e">
        <f>'Benchmark Amounts'!#REF!</f>
        <v>#REF!</v>
      </c>
      <c r="I197" s="153" t="e">
        <f>'Benchmark Amounts'!#REF!</f>
        <v>#REF!</v>
      </c>
    </row>
    <row r="198" spans="3:9" ht="15.75" thickBot="1" x14ac:dyDescent="0.3">
      <c r="C198" s="157" t="s">
        <v>30</v>
      </c>
      <c r="D198" s="150" t="s">
        <v>242</v>
      </c>
      <c r="E198" s="150" t="e">
        <f>'Benchmark Amounts'!#REF!</f>
        <v>#REF!</v>
      </c>
      <c r="F198" s="150" t="e">
        <f>'Benchmark Amounts'!#REF!</f>
        <v>#REF!</v>
      </c>
      <c r="G198" s="150" t="e">
        <f>'Benchmark Amounts'!#REF!</f>
        <v>#REF!</v>
      </c>
      <c r="H198" s="150" t="e">
        <f>'Benchmark Amounts'!#REF!</f>
        <v>#REF!</v>
      </c>
      <c r="I198" s="150" t="e">
        <f>'Benchmark Amounts'!#REF!</f>
        <v>#REF!</v>
      </c>
    </row>
    <row r="199" spans="3:9" ht="15.75" thickBot="1" x14ac:dyDescent="0.3">
      <c r="C199" s="160" t="s">
        <v>31</v>
      </c>
      <c r="D199" s="153" t="s">
        <v>242</v>
      </c>
      <c r="E199" s="153" t="e">
        <f>'Benchmark Amounts'!#REF!</f>
        <v>#REF!</v>
      </c>
      <c r="F199" s="153" t="e">
        <f>'Benchmark Amounts'!#REF!</f>
        <v>#REF!</v>
      </c>
      <c r="G199" s="153" t="e">
        <f>'Benchmark Amounts'!#REF!</f>
        <v>#REF!</v>
      </c>
      <c r="H199" s="153" t="e">
        <f>'Benchmark Amounts'!#REF!</f>
        <v>#REF!</v>
      </c>
      <c r="I199" s="153" t="e">
        <f>'Benchmark Amounts'!#REF!</f>
        <v>#REF!</v>
      </c>
    </row>
    <row r="200" spans="3:9" ht="15.75" thickBot="1" x14ac:dyDescent="0.3">
      <c r="C200" s="157" t="s">
        <v>32</v>
      </c>
      <c r="D200" s="150" t="s">
        <v>242</v>
      </c>
      <c r="E200" s="150" t="e">
        <f>'Benchmark Amounts'!#REF!</f>
        <v>#REF!</v>
      </c>
      <c r="F200" s="150" t="e">
        <f>'Benchmark Amounts'!#REF!</f>
        <v>#REF!</v>
      </c>
      <c r="G200" s="150" t="e">
        <f>'Benchmark Amounts'!#REF!</f>
        <v>#REF!</v>
      </c>
      <c r="H200" s="150" t="e">
        <f>'Benchmark Amounts'!#REF!</f>
        <v>#REF!</v>
      </c>
      <c r="I200" s="150" t="e">
        <f>'Benchmark Amounts'!#REF!</f>
        <v>#REF!</v>
      </c>
    </row>
    <row r="201" spans="3:9" ht="15.75" thickBot="1" x14ac:dyDescent="0.3">
      <c r="C201" s="160" t="s">
        <v>33</v>
      </c>
      <c r="D201" s="153" t="s">
        <v>242</v>
      </c>
      <c r="E201" s="153" t="e">
        <f>'Benchmark Amounts'!#REF!</f>
        <v>#REF!</v>
      </c>
      <c r="F201" s="153" t="e">
        <f>'Benchmark Amounts'!#REF!</f>
        <v>#REF!</v>
      </c>
      <c r="G201" s="153" t="e">
        <f>'Benchmark Amounts'!#REF!</f>
        <v>#REF!</v>
      </c>
      <c r="H201" s="153" t="e">
        <f>'Benchmark Amounts'!#REF!</f>
        <v>#REF!</v>
      </c>
      <c r="I201" s="153" t="e">
        <f>'Benchmark Amounts'!#REF!</f>
        <v>#REF!</v>
      </c>
    </row>
    <row r="202" spans="3:9" ht="15.75" thickBot="1" x14ac:dyDescent="0.3">
      <c r="C202" s="157" t="s">
        <v>34</v>
      </c>
      <c r="D202" s="150" t="s">
        <v>242</v>
      </c>
      <c r="E202" s="150" t="e">
        <f>'Benchmark Amounts'!#REF!</f>
        <v>#REF!</v>
      </c>
      <c r="F202" s="150" t="e">
        <f>'Benchmark Amounts'!#REF!</f>
        <v>#REF!</v>
      </c>
      <c r="G202" s="150" t="e">
        <f>'Benchmark Amounts'!#REF!</f>
        <v>#REF!</v>
      </c>
      <c r="H202" s="150" t="e">
        <f>'Benchmark Amounts'!#REF!</f>
        <v>#REF!</v>
      </c>
      <c r="I202" s="150" t="e">
        <f>'Benchmark Amounts'!#REF!</f>
        <v>#REF!</v>
      </c>
    </row>
    <row r="203" spans="3:9" ht="15.75" thickBot="1" x14ac:dyDescent="0.3">
      <c r="C203" s="160" t="s">
        <v>45</v>
      </c>
      <c r="D203" s="153" t="s">
        <v>242</v>
      </c>
      <c r="E203" s="153" t="e">
        <f>'Benchmark Amounts'!#REF!</f>
        <v>#REF!</v>
      </c>
      <c r="F203" s="153" t="e">
        <f>'Benchmark Amounts'!#REF!</f>
        <v>#REF!</v>
      </c>
      <c r="G203" s="153" t="e">
        <f>'Benchmark Amounts'!#REF!</f>
        <v>#REF!</v>
      </c>
      <c r="H203" s="153" t="e">
        <f>'Benchmark Amounts'!#REF!</f>
        <v>#REF!</v>
      </c>
      <c r="I203" s="153" t="e">
        <f>'Benchmark Amounts'!#REF!</f>
        <v>#REF!</v>
      </c>
    </row>
    <row r="204" spans="3:9" ht="15.75" thickBot="1" x14ac:dyDescent="0.3">
      <c r="C204" s="157" t="s">
        <v>46</v>
      </c>
      <c r="D204" s="150" t="s">
        <v>242</v>
      </c>
      <c r="E204" s="150" t="e">
        <f>'Benchmark Amounts'!#REF!</f>
        <v>#REF!</v>
      </c>
      <c r="F204" s="150" t="e">
        <f>'Benchmark Amounts'!#REF!</f>
        <v>#REF!</v>
      </c>
      <c r="G204" s="150" t="e">
        <f>'Benchmark Amounts'!#REF!</f>
        <v>#REF!</v>
      </c>
      <c r="H204" s="150" t="e">
        <f>'Benchmark Amounts'!#REF!</f>
        <v>#REF!</v>
      </c>
      <c r="I204" s="150" t="e">
        <f>'Benchmark Amounts'!#REF!</f>
        <v>#REF!</v>
      </c>
    </row>
    <row r="206" spans="3:9" x14ac:dyDescent="0.25">
      <c r="C206" t="s">
        <v>256</v>
      </c>
    </row>
    <row r="207" spans="3:9" ht="15.75" thickBot="1" x14ac:dyDescent="0.3"/>
    <row r="208" spans="3:9" ht="15.75" thickBot="1" x14ac:dyDescent="0.3">
      <c r="C208" s="163" t="s">
        <v>251</v>
      </c>
      <c r="D208" s="164" t="s">
        <v>22</v>
      </c>
      <c r="E208" s="165" t="s">
        <v>223</v>
      </c>
      <c r="F208" s="165" t="s">
        <v>224</v>
      </c>
      <c r="G208" s="165" t="s">
        <v>25</v>
      </c>
      <c r="H208" s="165" t="s">
        <v>170</v>
      </c>
      <c r="I208" s="166" t="s">
        <v>252</v>
      </c>
    </row>
    <row r="209" spans="3:9" ht="15.75" customHeight="1" thickBot="1" x14ac:dyDescent="0.3">
      <c r="C209" s="213" t="s">
        <v>253</v>
      </c>
      <c r="D209" s="214"/>
      <c r="E209" s="214"/>
      <c r="F209" s="214"/>
      <c r="G209" s="214"/>
      <c r="H209" s="214"/>
      <c r="I209" s="215"/>
    </row>
    <row r="210" spans="3:9" ht="15.75" thickBot="1" x14ac:dyDescent="0.3">
      <c r="C210" s="157" t="s">
        <v>27</v>
      </c>
      <c r="D210" s="150" t="e">
        <f>'Benchmark Amounts'!#REF!</f>
        <v>#REF!</v>
      </c>
      <c r="E210" s="150" t="e">
        <f>'Benchmark Amounts'!#REF!</f>
        <v>#REF!</v>
      </c>
      <c r="F210" s="150" t="e">
        <f>'Benchmark Amounts'!#REF!</f>
        <v>#REF!</v>
      </c>
      <c r="G210" s="150" t="e">
        <f>'Benchmark Amounts'!#REF!</f>
        <v>#REF!</v>
      </c>
      <c r="H210" s="150" t="e">
        <f>'Benchmark Amounts'!#REF!</f>
        <v>#REF!</v>
      </c>
      <c r="I210" s="150" t="e">
        <f>'Benchmark Amounts'!#REF!</f>
        <v>#REF!</v>
      </c>
    </row>
    <row r="211" spans="3:9" ht="15.75" thickBot="1" x14ac:dyDescent="0.3">
      <c r="C211" s="160" t="s">
        <v>5</v>
      </c>
      <c r="D211" s="153" t="e">
        <f>'Benchmark Amounts'!#REF!</f>
        <v>#REF!</v>
      </c>
      <c r="E211" s="153" t="e">
        <f>'Benchmark Amounts'!#REF!</f>
        <v>#REF!</v>
      </c>
      <c r="F211" s="153" t="e">
        <f>'Benchmark Amounts'!#REF!</f>
        <v>#REF!</v>
      </c>
      <c r="G211" s="153" t="e">
        <f>'Benchmark Amounts'!#REF!</f>
        <v>#REF!</v>
      </c>
      <c r="H211" s="153" t="e">
        <f>'Benchmark Amounts'!#REF!</f>
        <v>#REF!</v>
      </c>
      <c r="I211" s="153" t="e">
        <f>'Benchmark Amounts'!#REF!</f>
        <v>#REF!</v>
      </c>
    </row>
    <row r="212" spans="3:9" ht="15.75" thickBot="1" x14ac:dyDescent="0.3">
      <c r="C212" s="157" t="s">
        <v>28</v>
      </c>
      <c r="D212" s="150" t="e">
        <f>'Benchmark Amounts'!#REF!</f>
        <v>#REF!</v>
      </c>
      <c r="E212" s="150" t="e">
        <f>'Benchmark Amounts'!#REF!</f>
        <v>#REF!</v>
      </c>
      <c r="F212" s="150" t="e">
        <f>'Benchmark Amounts'!#REF!</f>
        <v>#REF!</v>
      </c>
      <c r="G212" s="150" t="e">
        <f>'Benchmark Amounts'!#REF!</f>
        <v>#REF!</v>
      </c>
      <c r="H212" s="150" t="e">
        <f>'Benchmark Amounts'!#REF!</f>
        <v>#REF!</v>
      </c>
      <c r="I212" s="150" t="e">
        <f>'Benchmark Amounts'!#REF!</f>
        <v>#REF!</v>
      </c>
    </row>
    <row r="213" spans="3:9" ht="15.75" thickBot="1" x14ac:dyDescent="0.3">
      <c r="C213" s="160" t="s">
        <v>29</v>
      </c>
      <c r="D213" s="153" t="e">
        <f>'Benchmark Amounts'!#REF!</f>
        <v>#REF!</v>
      </c>
      <c r="E213" s="153" t="e">
        <f>'Benchmark Amounts'!#REF!</f>
        <v>#REF!</v>
      </c>
      <c r="F213" s="153" t="e">
        <f>'Benchmark Amounts'!#REF!</f>
        <v>#REF!</v>
      </c>
      <c r="G213" s="153" t="e">
        <f>'Benchmark Amounts'!#REF!</f>
        <v>#REF!</v>
      </c>
      <c r="H213" s="153" t="e">
        <f>'Benchmark Amounts'!#REF!</f>
        <v>#REF!</v>
      </c>
      <c r="I213" s="153" t="e">
        <f>'Benchmark Amounts'!#REF!</f>
        <v>#REF!</v>
      </c>
    </row>
    <row r="214" spans="3:9" ht="15.75" thickBot="1" x14ac:dyDescent="0.3">
      <c r="C214" s="157" t="s">
        <v>30</v>
      </c>
      <c r="D214" s="150" t="e">
        <f>'Benchmark Amounts'!#REF!</f>
        <v>#REF!</v>
      </c>
      <c r="E214" s="150" t="e">
        <f>'Benchmark Amounts'!#REF!</f>
        <v>#REF!</v>
      </c>
      <c r="F214" s="150" t="e">
        <f>'Benchmark Amounts'!#REF!</f>
        <v>#REF!</v>
      </c>
      <c r="G214" s="150" t="e">
        <f>'Benchmark Amounts'!#REF!</f>
        <v>#REF!</v>
      </c>
      <c r="H214" s="150" t="e">
        <f>'Benchmark Amounts'!#REF!</f>
        <v>#REF!</v>
      </c>
      <c r="I214" s="150" t="e">
        <f>'Benchmark Amounts'!#REF!</f>
        <v>#REF!</v>
      </c>
    </row>
    <row r="215" spans="3:9" ht="15.75" thickBot="1" x14ac:dyDescent="0.3">
      <c r="C215" s="160" t="s">
        <v>31</v>
      </c>
      <c r="D215" s="153" t="e">
        <f>'Benchmark Amounts'!#REF!</f>
        <v>#REF!</v>
      </c>
      <c r="E215" s="153" t="e">
        <f>'Benchmark Amounts'!#REF!</f>
        <v>#REF!</v>
      </c>
      <c r="F215" s="153" t="e">
        <f>'Benchmark Amounts'!#REF!</f>
        <v>#REF!</v>
      </c>
      <c r="G215" s="153" t="e">
        <f>'Benchmark Amounts'!#REF!</f>
        <v>#REF!</v>
      </c>
      <c r="H215" s="153" t="e">
        <f>'Benchmark Amounts'!#REF!</f>
        <v>#REF!</v>
      </c>
      <c r="I215" s="153" t="e">
        <f>'Benchmark Amounts'!#REF!</f>
        <v>#REF!</v>
      </c>
    </row>
    <row r="216" spans="3:9" ht="15.75" thickBot="1" x14ac:dyDescent="0.3">
      <c r="C216" s="157" t="s">
        <v>32</v>
      </c>
      <c r="D216" s="150" t="e">
        <f>'Benchmark Amounts'!#REF!</f>
        <v>#REF!</v>
      </c>
      <c r="E216" s="150" t="e">
        <f>'Benchmark Amounts'!#REF!</f>
        <v>#REF!</v>
      </c>
      <c r="F216" s="150" t="e">
        <f>'Benchmark Amounts'!#REF!</f>
        <v>#REF!</v>
      </c>
      <c r="G216" s="150" t="e">
        <f>'Benchmark Amounts'!#REF!</f>
        <v>#REF!</v>
      </c>
      <c r="H216" s="150" t="e">
        <f>'Benchmark Amounts'!#REF!</f>
        <v>#REF!</v>
      </c>
      <c r="I216" s="150" t="e">
        <f>'Benchmark Amounts'!#REF!</f>
        <v>#REF!</v>
      </c>
    </row>
    <row r="217" spans="3:9" ht="15.75" thickBot="1" x14ac:dyDescent="0.3">
      <c r="C217" s="160" t="s">
        <v>33</v>
      </c>
      <c r="D217" s="153" t="e">
        <f>'Benchmark Amounts'!#REF!</f>
        <v>#REF!</v>
      </c>
      <c r="E217" s="153" t="e">
        <f>'Benchmark Amounts'!#REF!</f>
        <v>#REF!</v>
      </c>
      <c r="F217" s="153" t="e">
        <f>'Benchmark Amounts'!#REF!</f>
        <v>#REF!</v>
      </c>
      <c r="G217" s="153" t="e">
        <f>'Benchmark Amounts'!#REF!</f>
        <v>#REF!</v>
      </c>
      <c r="H217" s="153" t="e">
        <f>'Benchmark Amounts'!#REF!</f>
        <v>#REF!</v>
      </c>
      <c r="I217" s="153" t="e">
        <f>'Benchmark Amounts'!#REF!</f>
        <v>#REF!</v>
      </c>
    </row>
    <row r="218" spans="3:9" ht="15.75" thickBot="1" x14ac:dyDescent="0.3">
      <c r="C218" s="157" t="s">
        <v>34</v>
      </c>
      <c r="D218" s="150" t="e">
        <f>'Benchmark Amounts'!#REF!</f>
        <v>#REF!</v>
      </c>
      <c r="E218" s="150" t="e">
        <f>'Benchmark Amounts'!#REF!</f>
        <v>#REF!</v>
      </c>
      <c r="F218" s="150" t="e">
        <f>'Benchmark Amounts'!#REF!</f>
        <v>#REF!</v>
      </c>
      <c r="G218" s="150" t="e">
        <f>'Benchmark Amounts'!#REF!</f>
        <v>#REF!</v>
      </c>
      <c r="H218" s="150" t="e">
        <f>'Benchmark Amounts'!#REF!</f>
        <v>#REF!</v>
      </c>
      <c r="I218" s="150" t="e">
        <f>'Benchmark Amounts'!#REF!</f>
        <v>#REF!</v>
      </c>
    </row>
    <row r="219" spans="3:9" ht="15.75" thickBot="1" x14ac:dyDescent="0.3">
      <c r="C219" s="160" t="s">
        <v>45</v>
      </c>
      <c r="D219" s="153" t="e">
        <f>'Benchmark Amounts'!#REF!</f>
        <v>#REF!</v>
      </c>
      <c r="E219" s="153" t="e">
        <f>'Benchmark Amounts'!#REF!</f>
        <v>#REF!</v>
      </c>
      <c r="F219" s="153" t="e">
        <f>'Benchmark Amounts'!#REF!</f>
        <v>#REF!</v>
      </c>
      <c r="G219" s="153" t="e">
        <f>'Benchmark Amounts'!#REF!</f>
        <v>#REF!</v>
      </c>
      <c r="H219" s="153" t="e">
        <f>'Benchmark Amounts'!#REF!</f>
        <v>#REF!</v>
      </c>
      <c r="I219" s="153" t="e">
        <f>'Benchmark Amounts'!#REF!</f>
        <v>#REF!</v>
      </c>
    </row>
    <row r="220" spans="3:9" ht="15.75" thickBot="1" x14ac:dyDescent="0.3">
      <c r="C220" s="157" t="s">
        <v>46</v>
      </c>
      <c r="D220" s="150" t="e">
        <f>'Benchmark Amounts'!#REF!</f>
        <v>#REF!</v>
      </c>
      <c r="E220" s="150" t="e">
        <f>'Benchmark Amounts'!#REF!</f>
        <v>#REF!</v>
      </c>
      <c r="F220" s="150" t="e">
        <f>'Benchmark Amounts'!#REF!</f>
        <v>#REF!</v>
      </c>
      <c r="G220" s="150" t="e">
        <f>'Benchmark Amounts'!#REF!</f>
        <v>#REF!</v>
      </c>
      <c r="H220" s="150" t="e">
        <f>'Benchmark Amounts'!#REF!</f>
        <v>#REF!</v>
      </c>
      <c r="I220" s="150" t="e">
        <f>'Benchmark Amounts'!#REF!</f>
        <v>#REF!</v>
      </c>
    </row>
    <row r="221" spans="3:9" ht="15.75" customHeight="1" thickBot="1" x14ac:dyDescent="0.3">
      <c r="C221" s="216" t="s">
        <v>254</v>
      </c>
      <c r="D221" s="217"/>
      <c r="E221" s="217"/>
      <c r="F221" s="217"/>
      <c r="G221" s="217"/>
      <c r="H221" s="217"/>
      <c r="I221" s="218"/>
    </row>
    <row r="222" spans="3:9" ht="15.75" thickBot="1" x14ac:dyDescent="0.3">
      <c r="C222" s="157" t="s">
        <v>27</v>
      </c>
      <c r="D222" s="151" t="s">
        <v>242</v>
      </c>
      <c r="E222" s="150" t="e">
        <f>'Benchmark Amounts'!#REF!</f>
        <v>#REF!</v>
      </c>
      <c r="F222" s="150" t="e">
        <f>'Benchmark Amounts'!#REF!</f>
        <v>#REF!</v>
      </c>
      <c r="G222" s="150" t="e">
        <f>'Benchmark Amounts'!#REF!</f>
        <v>#REF!</v>
      </c>
      <c r="H222" s="150" t="e">
        <f>'Benchmark Amounts'!#REF!</f>
        <v>#REF!</v>
      </c>
      <c r="I222" s="150" t="e">
        <f>'Benchmark Amounts'!#REF!</f>
        <v>#REF!</v>
      </c>
    </row>
    <row r="223" spans="3:9" ht="15.75" thickBot="1" x14ac:dyDescent="0.3">
      <c r="C223" s="160" t="s">
        <v>5</v>
      </c>
      <c r="D223" s="154" t="s">
        <v>242</v>
      </c>
      <c r="E223" s="153" t="e">
        <f>'Benchmark Amounts'!#REF!</f>
        <v>#REF!</v>
      </c>
      <c r="F223" s="153" t="e">
        <f>'Benchmark Amounts'!#REF!</f>
        <v>#REF!</v>
      </c>
      <c r="G223" s="153" t="e">
        <f>'Benchmark Amounts'!#REF!</f>
        <v>#REF!</v>
      </c>
      <c r="H223" s="153" t="e">
        <f>'Benchmark Amounts'!#REF!</f>
        <v>#REF!</v>
      </c>
      <c r="I223" s="153" t="e">
        <f>'Benchmark Amounts'!#REF!</f>
        <v>#REF!</v>
      </c>
    </row>
    <row r="224" spans="3:9" ht="15.75" thickBot="1" x14ac:dyDescent="0.3">
      <c r="C224" s="157" t="s">
        <v>28</v>
      </c>
      <c r="D224" s="151" t="s">
        <v>242</v>
      </c>
      <c r="E224" s="150" t="e">
        <f>'Benchmark Amounts'!#REF!</f>
        <v>#REF!</v>
      </c>
      <c r="F224" s="150" t="e">
        <f>'Benchmark Amounts'!#REF!</f>
        <v>#REF!</v>
      </c>
      <c r="G224" s="150" t="e">
        <f>'Benchmark Amounts'!#REF!</f>
        <v>#REF!</v>
      </c>
      <c r="H224" s="150" t="e">
        <f>'Benchmark Amounts'!#REF!</f>
        <v>#REF!</v>
      </c>
      <c r="I224" s="150" t="e">
        <f>'Benchmark Amounts'!#REF!</f>
        <v>#REF!</v>
      </c>
    </row>
    <row r="225" spans="3:44" ht="15.75" thickBot="1" x14ac:dyDescent="0.3">
      <c r="C225" s="160" t="s">
        <v>29</v>
      </c>
      <c r="D225" s="154" t="s">
        <v>242</v>
      </c>
      <c r="E225" s="153" t="e">
        <f>'Benchmark Amounts'!#REF!</f>
        <v>#REF!</v>
      </c>
      <c r="F225" s="153" t="e">
        <f>'Benchmark Amounts'!#REF!</f>
        <v>#REF!</v>
      </c>
      <c r="G225" s="153" t="e">
        <f>'Benchmark Amounts'!#REF!</f>
        <v>#REF!</v>
      </c>
      <c r="H225" s="153" t="e">
        <f>'Benchmark Amounts'!#REF!</f>
        <v>#REF!</v>
      </c>
      <c r="I225" s="153" t="e">
        <f>'Benchmark Amounts'!#REF!</f>
        <v>#REF!</v>
      </c>
    </row>
    <row r="226" spans="3:44" ht="15.75" thickBot="1" x14ac:dyDescent="0.3">
      <c r="C226" s="157" t="s">
        <v>30</v>
      </c>
      <c r="D226" s="151" t="s">
        <v>242</v>
      </c>
      <c r="E226" s="150" t="e">
        <f>'Benchmark Amounts'!#REF!</f>
        <v>#REF!</v>
      </c>
      <c r="F226" s="150" t="e">
        <f>'Benchmark Amounts'!#REF!</f>
        <v>#REF!</v>
      </c>
      <c r="G226" s="150" t="e">
        <f>'Benchmark Amounts'!#REF!</f>
        <v>#REF!</v>
      </c>
      <c r="H226" s="150" t="e">
        <f>'Benchmark Amounts'!#REF!</f>
        <v>#REF!</v>
      </c>
      <c r="I226" s="150" t="e">
        <f>'Benchmark Amounts'!#REF!</f>
        <v>#REF!</v>
      </c>
    </row>
    <row r="227" spans="3:44" ht="15.75" thickBot="1" x14ac:dyDescent="0.3">
      <c r="C227" s="160" t="s">
        <v>31</v>
      </c>
      <c r="D227" s="154" t="s">
        <v>242</v>
      </c>
      <c r="E227" s="153" t="e">
        <f>'Benchmark Amounts'!#REF!</f>
        <v>#REF!</v>
      </c>
      <c r="F227" s="153" t="e">
        <f>'Benchmark Amounts'!#REF!</f>
        <v>#REF!</v>
      </c>
      <c r="G227" s="153" t="e">
        <f>'Benchmark Amounts'!#REF!</f>
        <v>#REF!</v>
      </c>
      <c r="H227" s="153" t="e">
        <f>'Benchmark Amounts'!#REF!</f>
        <v>#REF!</v>
      </c>
      <c r="I227" s="153" t="e">
        <f>'Benchmark Amounts'!#REF!</f>
        <v>#REF!</v>
      </c>
    </row>
    <row r="228" spans="3:44" ht="15.75" thickBot="1" x14ac:dyDescent="0.3">
      <c r="C228" s="157" t="s">
        <v>32</v>
      </c>
      <c r="D228" s="151" t="s">
        <v>242</v>
      </c>
      <c r="E228" s="150" t="e">
        <f>'Benchmark Amounts'!#REF!</f>
        <v>#REF!</v>
      </c>
      <c r="F228" s="150" t="e">
        <f>'Benchmark Amounts'!#REF!</f>
        <v>#REF!</v>
      </c>
      <c r="G228" s="150" t="e">
        <f>'Benchmark Amounts'!#REF!</f>
        <v>#REF!</v>
      </c>
      <c r="H228" s="150" t="e">
        <f>'Benchmark Amounts'!#REF!</f>
        <v>#REF!</v>
      </c>
      <c r="I228" s="150" t="e">
        <f>'Benchmark Amounts'!#REF!</f>
        <v>#REF!</v>
      </c>
    </row>
    <row r="229" spans="3:44" ht="15.75" thickBot="1" x14ac:dyDescent="0.3">
      <c r="C229" s="160" t="s">
        <v>33</v>
      </c>
      <c r="D229" s="154" t="s">
        <v>242</v>
      </c>
      <c r="E229" s="153" t="e">
        <f>'Benchmark Amounts'!#REF!</f>
        <v>#REF!</v>
      </c>
      <c r="F229" s="153" t="e">
        <f>'Benchmark Amounts'!#REF!</f>
        <v>#REF!</v>
      </c>
      <c r="G229" s="153" t="e">
        <f>'Benchmark Amounts'!#REF!</f>
        <v>#REF!</v>
      </c>
      <c r="H229" s="153" t="e">
        <f>'Benchmark Amounts'!#REF!</f>
        <v>#REF!</v>
      </c>
      <c r="I229" s="153" t="e">
        <f>'Benchmark Amounts'!#REF!</f>
        <v>#REF!</v>
      </c>
    </row>
    <row r="230" spans="3:44" ht="15.75" thickBot="1" x14ac:dyDescent="0.3">
      <c r="C230" s="157" t="s">
        <v>34</v>
      </c>
      <c r="D230" s="151" t="s">
        <v>242</v>
      </c>
      <c r="E230" s="150" t="e">
        <f>'Benchmark Amounts'!#REF!</f>
        <v>#REF!</v>
      </c>
      <c r="F230" s="150" t="e">
        <f>'Benchmark Amounts'!#REF!</f>
        <v>#REF!</v>
      </c>
      <c r="G230" s="150" t="e">
        <f>'Benchmark Amounts'!#REF!</f>
        <v>#REF!</v>
      </c>
      <c r="H230" s="150" t="e">
        <f>'Benchmark Amounts'!#REF!</f>
        <v>#REF!</v>
      </c>
      <c r="I230" s="150" t="e">
        <f>'Benchmark Amounts'!#REF!</f>
        <v>#REF!</v>
      </c>
    </row>
    <row r="231" spans="3:44" ht="15.75" thickBot="1" x14ac:dyDescent="0.3">
      <c r="C231" s="160" t="s">
        <v>45</v>
      </c>
      <c r="D231" s="154" t="s">
        <v>242</v>
      </c>
      <c r="E231" s="153" t="e">
        <f>'Benchmark Amounts'!#REF!</f>
        <v>#REF!</v>
      </c>
      <c r="F231" s="153" t="e">
        <f>'Benchmark Amounts'!#REF!</f>
        <v>#REF!</v>
      </c>
      <c r="G231" s="153" t="e">
        <f>'Benchmark Amounts'!#REF!</f>
        <v>#REF!</v>
      </c>
      <c r="H231" s="153" t="e">
        <f>'Benchmark Amounts'!#REF!</f>
        <v>#REF!</v>
      </c>
      <c r="I231" s="153" t="e">
        <f>'Benchmark Amounts'!#REF!</f>
        <v>#REF!</v>
      </c>
    </row>
    <row r="232" spans="3:44" ht="15.75" thickBot="1" x14ac:dyDescent="0.3">
      <c r="C232" s="157" t="s">
        <v>46</v>
      </c>
      <c r="D232" s="151" t="s">
        <v>242</v>
      </c>
      <c r="E232" s="150" t="e">
        <f>'Benchmark Amounts'!#REF!</f>
        <v>#REF!</v>
      </c>
      <c r="F232" s="150" t="e">
        <f>'Benchmark Amounts'!#REF!</f>
        <v>#REF!</v>
      </c>
      <c r="G232" s="150" t="e">
        <f>'Benchmark Amounts'!#REF!</f>
        <v>#REF!</v>
      </c>
      <c r="H232" s="150" t="e">
        <f>'Benchmark Amounts'!#REF!</f>
        <v>#REF!</v>
      </c>
      <c r="I232" s="150" t="e">
        <f>'Benchmark Amounts'!#REF!</f>
        <v>#REF!</v>
      </c>
    </row>
    <row r="234" spans="3:44" s="8" customFormat="1" ht="21" x14ac:dyDescent="0.35">
      <c r="C234" s="9" t="s">
        <v>257</v>
      </c>
      <c r="D234" s="9"/>
      <c r="U234" s="143"/>
      <c r="V234" s="144"/>
      <c r="W234" s="143"/>
      <c r="X234" s="144"/>
      <c r="Y234" s="143"/>
      <c r="Z234" s="144"/>
      <c r="AA234" s="143"/>
      <c r="AB234" s="144"/>
      <c r="AC234" s="143"/>
      <c r="AH234" s="143"/>
      <c r="AI234" s="143"/>
      <c r="AJ234" s="143"/>
      <c r="AK234" s="143"/>
      <c r="AL234" s="143"/>
      <c r="AM234" s="143"/>
      <c r="AN234" s="143"/>
      <c r="AO234" s="143"/>
      <c r="AP234" s="143"/>
      <c r="AQ234" s="143"/>
      <c r="AR234" s="143"/>
    </row>
    <row r="237" spans="3:44" x14ac:dyDescent="0.25">
      <c r="C237" t="s">
        <v>258</v>
      </c>
    </row>
    <row r="238" spans="3:44" ht="15.75" thickBot="1" x14ac:dyDescent="0.3"/>
    <row r="239" spans="3:44" ht="18" x14ac:dyDescent="0.25">
      <c r="C239" s="170" t="s">
        <v>260</v>
      </c>
      <c r="D239" s="225" t="s">
        <v>22</v>
      </c>
      <c r="E239" s="172" t="s">
        <v>223</v>
      </c>
      <c r="F239" s="172" t="s">
        <v>223</v>
      </c>
      <c r="G239" s="172" t="s">
        <v>224</v>
      </c>
      <c r="H239" s="172" t="s">
        <v>224</v>
      </c>
      <c r="I239" s="172" t="s">
        <v>25</v>
      </c>
      <c r="J239" s="172" t="s">
        <v>262</v>
      </c>
      <c r="K239" s="172" t="s">
        <v>263</v>
      </c>
      <c r="L239" s="174" t="s">
        <v>263</v>
      </c>
    </row>
    <row r="240" spans="3:44" ht="15.75" thickBot="1" x14ac:dyDescent="0.3">
      <c r="C240" s="171" t="s">
        <v>261</v>
      </c>
      <c r="D240" s="226"/>
      <c r="E240" s="173" t="s">
        <v>26</v>
      </c>
      <c r="F240" s="173" t="s">
        <v>12</v>
      </c>
      <c r="G240" s="173" t="s">
        <v>26</v>
      </c>
      <c r="H240" s="173" t="s">
        <v>12</v>
      </c>
      <c r="I240" s="173" t="s">
        <v>26</v>
      </c>
      <c r="J240" s="173" t="s">
        <v>12</v>
      </c>
      <c r="K240" s="173" t="s">
        <v>26</v>
      </c>
      <c r="L240" s="175" t="s">
        <v>12</v>
      </c>
    </row>
    <row r="241" spans="3:12" ht="15.75" thickBot="1" x14ac:dyDescent="0.3">
      <c r="C241" s="176">
        <v>6</v>
      </c>
      <c r="D241" s="153" t="e">
        <f>'Benchmark Amounts'!#REF!</f>
        <v>#REF!</v>
      </c>
      <c r="E241" s="153" t="e">
        <f>'Benchmark Amounts'!#REF!</f>
        <v>#REF!</v>
      </c>
      <c r="F241" s="153" t="e">
        <f>'Benchmark Amounts'!#REF!</f>
        <v>#REF!</v>
      </c>
      <c r="G241" s="153" t="e">
        <f>'Benchmark Amounts'!#REF!</f>
        <v>#REF!</v>
      </c>
      <c r="H241" s="153" t="e">
        <f>'Benchmark Amounts'!#REF!</f>
        <v>#REF!</v>
      </c>
      <c r="I241" s="153" t="e">
        <f>'Benchmark Amounts'!#REF!</f>
        <v>#REF!</v>
      </c>
      <c r="J241" s="153" t="e">
        <f>'Benchmark Amounts'!#REF!</f>
        <v>#REF!</v>
      </c>
      <c r="K241" s="153" t="e">
        <f>'Benchmark Amounts'!#REF!</f>
        <v>#REF!</v>
      </c>
      <c r="L241" s="153" t="e">
        <f>'Benchmark Amounts'!#REF!</f>
        <v>#REF!</v>
      </c>
    </row>
    <row r="242" spans="3:12" ht="15.75" thickBot="1" x14ac:dyDescent="0.3">
      <c r="C242" s="177">
        <v>7</v>
      </c>
      <c r="D242" s="150" t="e">
        <f>'Benchmark Amounts'!#REF!</f>
        <v>#REF!</v>
      </c>
      <c r="E242" s="150" t="e">
        <f>'Benchmark Amounts'!#REF!</f>
        <v>#REF!</v>
      </c>
      <c r="F242" s="150" t="e">
        <f>'Benchmark Amounts'!#REF!</f>
        <v>#REF!</v>
      </c>
      <c r="G242" s="150" t="e">
        <f>'Benchmark Amounts'!#REF!</f>
        <v>#REF!</v>
      </c>
      <c r="H242" s="150" t="e">
        <f>'Benchmark Amounts'!#REF!</f>
        <v>#REF!</v>
      </c>
      <c r="I242" s="150" t="e">
        <f>'Benchmark Amounts'!#REF!</f>
        <v>#REF!</v>
      </c>
      <c r="J242" s="150" t="e">
        <f>'Benchmark Amounts'!#REF!</f>
        <v>#REF!</v>
      </c>
      <c r="K242" s="150" t="e">
        <f>'Benchmark Amounts'!#REF!</f>
        <v>#REF!</v>
      </c>
      <c r="L242" s="150" t="e">
        <f>'Benchmark Amounts'!#REF!</f>
        <v>#REF!</v>
      </c>
    </row>
    <row r="243" spans="3:12" ht="15.75" thickBot="1" x14ac:dyDescent="0.3">
      <c r="C243" s="176">
        <v>8</v>
      </c>
      <c r="D243" s="153" t="e">
        <f>'Benchmark Amounts'!#REF!</f>
        <v>#REF!</v>
      </c>
      <c r="E243" s="153" t="e">
        <f>'Benchmark Amounts'!#REF!</f>
        <v>#REF!</v>
      </c>
      <c r="F243" s="153" t="e">
        <f>'Benchmark Amounts'!#REF!</f>
        <v>#REF!</v>
      </c>
      <c r="G243" s="153" t="e">
        <f>'Benchmark Amounts'!#REF!</f>
        <v>#REF!</v>
      </c>
      <c r="H243" s="153" t="e">
        <f>'Benchmark Amounts'!#REF!</f>
        <v>#REF!</v>
      </c>
      <c r="I243" s="153" t="e">
        <f>'Benchmark Amounts'!#REF!</f>
        <v>#REF!</v>
      </c>
      <c r="J243" s="153" t="e">
        <f>'Benchmark Amounts'!#REF!</f>
        <v>#REF!</v>
      </c>
      <c r="K243" s="153" t="e">
        <f>'Benchmark Amounts'!#REF!</f>
        <v>#REF!</v>
      </c>
      <c r="L243" s="153" t="e">
        <f>'Benchmark Amounts'!#REF!</f>
        <v>#REF!</v>
      </c>
    </row>
    <row r="244" spans="3:12" ht="15.75" thickBot="1" x14ac:dyDescent="0.3">
      <c r="C244" s="177">
        <v>9</v>
      </c>
      <c r="D244" s="150" t="e">
        <f>'Benchmark Amounts'!#REF!</f>
        <v>#REF!</v>
      </c>
      <c r="E244" s="150" t="e">
        <f>'Benchmark Amounts'!#REF!</f>
        <v>#REF!</v>
      </c>
      <c r="F244" s="150" t="e">
        <f>'Benchmark Amounts'!#REF!</f>
        <v>#REF!</v>
      </c>
      <c r="G244" s="150" t="e">
        <f>'Benchmark Amounts'!#REF!</f>
        <v>#REF!</v>
      </c>
      <c r="H244" s="150" t="e">
        <f>'Benchmark Amounts'!#REF!</f>
        <v>#REF!</v>
      </c>
      <c r="I244" s="150" t="e">
        <f>'Benchmark Amounts'!#REF!</f>
        <v>#REF!</v>
      </c>
      <c r="J244" s="150" t="e">
        <f>'Benchmark Amounts'!#REF!</f>
        <v>#REF!</v>
      </c>
      <c r="K244" s="150" t="e">
        <f>'Benchmark Amounts'!#REF!</f>
        <v>#REF!</v>
      </c>
      <c r="L244" s="150" t="e">
        <f>'Benchmark Amounts'!#REF!</f>
        <v>#REF!</v>
      </c>
    </row>
    <row r="245" spans="3:12" ht="15.75" thickBot="1" x14ac:dyDescent="0.3">
      <c r="C245" s="176">
        <v>10</v>
      </c>
      <c r="D245" s="153" t="e">
        <f>'Benchmark Amounts'!#REF!</f>
        <v>#REF!</v>
      </c>
      <c r="E245" s="153" t="e">
        <f>'Benchmark Amounts'!#REF!</f>
        <v>#REF!</v>
      </c>
      <c r="F245" s="153" t="e">
        <f>'Benchmark Amounts'!#REF!</f>
        <v>#REF!</v>
      </c>
      <c r="G245" s="153" t="e">
        <f>'Benchmark Amounts'!#REF!</f>
        <v>#REF!</v>
      </c>
      <c r="H245" s="153" t="e">
        <f>'Benchmark Amounts'!#REF!</f>
        <v>#REF!</v>
      </c>
      <c r="I245" s="153" t="e">
        <f>'Benchmark Amounts'!#REF!</f>
        <v>#REF!</v>
      </c>
      <c r="J245" s="153" t="e">
        <f>'Benchmark Amounts'!#REF!</f>
        <v>#REF!</v>
      </c>
      <c r="K245" s="153" t="e">
        <f>'Benchmark Amounts'!#REF!</f>
        <v>#REF!</v>
      </c>
      <c r="L245" s="153" t="e">
        <f>'Benchmark Amounts'!#REF!</f>
        <v>#REF!</v>
      </c>
    </row>
    <row r="247" spans="3:12" x14ac:dyDescent="0.25">
      <c r="C247" t="s">
        <v>259</v>
      </c>
    </row>
    <row r="248" spans="3:12" ht="15.75" thickBot="1" x14ac:dyDescent="0.3"/>
    <row r="249" spans="3:12" ht="18" x14ac:dyDescent="0.25">
      <c r="C249" s="170" t="s">
        <v>260</v>
      </c>
      <c r="D249" s="225" t="s">
        <v>22</v>
      </c>
      <c r="E249" s="172" t="s">
        <v>223</v>
      </c>
      <c r="F249" s="172" t="s">
        <v>223</v>
      </c>
      <c r="G249" s="172" t="s">
        <v>224</v>
      </c>
      <c r="H249" s="172" t="s">
        <v>224</v>
      </c>
      <c r="I249" s="172" t="s">
        <v>25</v>
      </c>
      <c r="J249" s="172" t="s">
        <v>262</v>
      </c>
      <c r="K249" s="172" t="s">
        <v>263</v>
      </c>
      <c r="L249" s="174" t="s">
        <v>263</v>
      </c>
    </row>
    <row r="250" spans="3:12" ht="15.75" thickBot="1" x14ac:dyDescent="0.3">
      <c r="C250" s="171" t="s">
        <v>261</v>
      </c>
      <c r="D250" s="226"/>
      <c r="E250" s="173" t="s">
        <v>26</v>
      </c>
      <c r="F250" s="173" t="s">
        <v>12</v>
      </c>
      <c r="G250" s="173" t="s">
        <v>26</v>
      </c>
      <c r="H250" s="173" t="s">
        <v>12</v>
      </c>
      <c r="I250" s="173" t="s">
        <v>26</v>
      </c>
      <c r="J250" s="173" t="s">
        <v>12</v>
      </c>
      <c r="K250" s="173" t="s">
        <v>26</v>
      </c>
      <c r="L250" s="175" t="s">
        <v>12</v>
      </c>
    </row>
    <row r="251" spans="3:12" ht="15.75" thickBot="1" x14ac:dyDescent="0.3">
      <c r="C251" s="176">
        <v>6</v>
      </c>
      <c r="D251" s="153" t="e">
        <f>'Benchmark Amounts'!#REF!</f>
        <v>#REF!</v>
      </c>
      <c r="E251" s="153" t="e">
        <f>'Benchmark Amounts'!#REF!</f>
        <v>#REF!</v>
      </c>
      <c r="F251" s="153" t="e">
        <f>'Benchmark Amounts'!#REF!</f>
        <v>#REF!</v>
      </c>
      <c r="G251" s="153" t="e">
        <f>'Benchmark Amounts'!#REF!</f>
        <v>#REF!</v>
      </c>
      <c r="H251" s="153" t="e">
        <f>'Benchmark Amounts'!#REF!</f>
        <v>#REF!</v>
      </c>
      <c r="I251" s="153" t="e">
        <f>'Benchmark Amounts'!#REF!</f>
        <v>#REF!</v>
      </c>
      <c r="J251" s="153" t="e">
        <f>'Benchmark Amounts'!#REF!</f>
        <v>#REF!</v>
      </c>
      <c r="K251" s="153" t="e">
        <f>'Benchmark Amounts'!#REF!</f>
        <v>#REF!</v>
      </c>
      <c r="L251" s="153" t="e">
        <f>'Benchmark Amounts'!#REF!</f>
        <v>#REF!</v>
      </c>
    </row>
    <row r="252" spans="3:12" ht="15.75" thickBot="1" x14ac:dyDescent="0.3">
      <c r="C252" s="177">
        <v>7</v>
      </c>
      <c r="D252" s="150" t="e">
        <f>'Benchmark Amounts'!#REF!</f>
        <v>#REF!</v>
      </c>
      <c r="E252" s="150" t="e">
        <f>'Benchmark Amounts'!#REF!</f>
        <v>#REF!</v>
      </c>
      <c r="F252" s="150" t="e">
        <f>'Benchmark Amounts'!#REF!</f>
        <v>#REF!</v>
      </c>
      <c r="G252" s="150" t="e">
        <f>'Benchmark Amounts'!#REF!</f>
        <v>#REF!</v>
      </c>
      <c r="H252" s="150" t="e">
        <f>'Benchmark Amounts'!#REF!</f>
        <v>#REF!</v>
      </c>
      <c r="I252" s="150" t="e">
        <f>'Benchmark Amounts'!#REF!</f>
        <v>#REF!</v>
      </c>
      <c r="J252" s="150" t="e">
        <f>'Benchmark Amounts'!#REF!</f>
        <v>#REF!</v>
      </c>
      <c r="K252" s="150" t="e">
        <f>'Benchmark Amounts'!#REF!</f>
        <v>#REF!</v>
      </c>
      <c r="L252" s="150" t="e">
        <f>'Benchmark Amounts'!#REF!</f>
        <v>#REF!</v>
      </c>
    </row>
    <row r="253" spans="3:12" ht="15.75" thickBot="1" x14ac:dyDescent="0.3">
      <c r="C253" s="176">
        <v>8</v>
      </c>
      <c r="D253" s="153" t="e">
        <f>'Benchmark Amounts'!#REF!</f>
        <v>#REF!</v>
      </c>
      <c r="E253" s="153" t="e">
        <f>'Benchmark Amounts'!#REF!</f>
        <v>#REF!</v>
      </c>
      <c r="F253" s="153" t="e">
        <f>'Benchmark Amounts'!#REF!</f>
        <v>#REF!</v>
      </c>
      <c r="G253" s="153" t="e">
        <f>'Benchmark Amounts'!#REF!</f>
        <v>#REF!</v>
      </c>
      <c r="H253" s="153" t="e">
        <f>'Benchmark Amounts'!#REF!</f>
        <v>#REF!</v>
      </c>
      <c r="I253" s="153" t="e">
        <f>'Benchmark Amounts'!#REF!</f>
        <v>#REF!</v>
      </c>
      <c r="J253" s="153" t="e">
        <f>'Benchmark Amounts'!#REF!</f>
        <v>#REF!</v>
      </c>
      <c r="K253" s="153" t="e">
        <f>'Benchmark Amounts'!#REF!</f>
        <v>#REF!</v>
      </c>
      <c r="L253" s="153" t="e">
        <f>'Benchmark Amounts'!#REF!</f>
        <v>#REF!</v>
      </c>
    </row>
    <row r="254" spans="3:12" ht="15.75" thickBot="1" x14ac:dyDescent="0.3">
      <c r="C254" s="177">
        <v>9</v>
      </c>
      <c r="D254" s="150" t="e">
        <f>'Benchmark Amounts'!#REF!</f>
        <v>#REF!</v>
      </c>
      <c r="E254" s="150" t="e">
        <f>'Benchmark Amounts'!#REF!</f>
        <v>#REF!</v>
      </c>
      <c r="F254" s="150" t="e">
        <f>'Benchmark Amounts'!#REF!</f>
        <v>#REF!</v>
      </c>
      <c r="G254" s="150" t="e">
        <f>'Benchmark Amounts'!#REF!</f>
        <v>#REF!</v>
      </c>
      <c r="H254" s="150" t="e">
        <f>'Benchmark Amounts'!#REF!</f>
        <v>#REF!</v>
      </c>
      <c r="I254" s="150" t="e">
        <f>'Benchmark Amounts'!#REF!</f>
        <v>#REF!</v>
      </c>
      <c r="J254" s="150" t="e">
        <f>'Benchmark Amounts'!#REF!</f>
        <v>#REF!</v>
      </c>
      <c r="K254" s="150" t="e">
        <f>'Benchmark Amounts'!#REF!</f>
        <v>#REF!</v>
      </c>
      <c r="L254" s="150" t="e">
        <f>'Benchmark Amounts'!#REF!</f>
        <v>#REF!</v>
      </c>
    </row>
    <row r="255" spans="3:12" ht="15.75" thickBot="1" x14ac:dyDescent="0.3">
      <c r="C255" s="176">
        <v>10</v>
      </c>
      <c r="D255" s="153" t="e">
        <f>'Benchmark Amounts'!#REF!</f>
        <v>#REF!</v>
      </c>
      <c r="E255" s="153" t="e">
        <f>'Benchmark Amounts'!#REF!</f>
        <v>#REF!</v>
      </c>
      <c r="F255" s="153" t="e">
        <f>'Benchmark Amounts'!#REF!</f>
        <v>#REF!</v>
      </c>
      <c r="G255" s="153" t="e">
        <f>'Benchmark Amounts'!#REF!</f>
        <v>#REF!</v>
      </c>
      <c r="H255" s="153" t="e">
        <f>'Benchmark Amounts'!#REF!</f>
        <v>#REF!</v>
      </c>
      <c r="I255" s="153" t="e">
        <f>'Benchmark Amounts'!#REF!</f>
        <v>#REF!</v>
      </c>
      <c r="J255" s="153" t="e">
        <f>'Benchmark Amounts'!#REF!</f>
        <v>#REF!</v>
      </c>
      <c r="K255" s="153" t="e">
        <f>'Benchmark Amounts'!#REF!</f>
        <v>#REF!</v>
      </c>
      <c r="L255" s="153" t="e">
        <f>'Benchmark Amounts'!#REF!</f>
        <v>#REF!</v>
      </c>
    </row>
    <row r="257" spans="3:44" s="8" customFormat="1" ht="21" x14ac:dyDescent="0.35">
      <c r="C257" s="9" t="s">
        <v>264</v>
      </c>
      <c r="D257" s="9"/>
      <c r="U257" s="143"/>
      <c r="V257" s="144"/>
      <c r="W257" s="143"/>
      <c r="X257" s="144"/>
      <c r="Y257" s="143"/>
      <c r="Z257" s="144"/>
      <c r="AA257" s="143"/>
      <c r="AB257" s="144"/>
      <c r="AC257" s="143"/>
      <c r="AH257" s="143"/>
      <c r="AI257" s="143"/>
      <c r="AJ257" s="143"/>
      <c r="AK257" s="143"/>
      <c r="AL257" s="143"/>
      <c r="AM257" s="143"/>
      <c r="AN257" s="143"/>
      <c r="AO257" s="143"/>
      <c r="AP257" s="143"/>
      <c r="AQ257" s="143"/>
      <c r="AR257" s="143"/>
    </row>
    <row r="259" spans="3:44" x14ac:dyDescent="0.25">
      <c r="C259" t="s">
        <v>265</v>
      </c>
    </row>
    <row r="260" spans="3:44" ht="15.75" thickBot="1" x14ac:dyDescent="0.3"/>
    <row r="261" spans="3:44" ht="15.75" thickBot="1" x14ac:dyDescent="0.3">
      <c r="C261" s="163" t="s">
        <v>251</v>
      </c>
      <c r="D261" s="165" t="s">
        <v>223</v>
      </c>
      <c r="E261" s="165" t="s">
        <v>224</v>
      </c>
      <c r="F261" s="165" t="s">
        <v>25</v>
      </c>
      <c r="G261" s="166" t="s">
        <v>252</v>
      </c>
    </row>
    <row r="262" spans="3:44" ht="15.75" thickBot="1" x14ac:dyDescent="0.3">
      <c r="C262" s="219" t="s">
        <v>253</v>
      </c>
      <c r="D262" s="220"/>
      <c r="E262" s="220"/>
      <c r="F262" s="220"/>
      <c r="G262" s="221"/>
    </row>
    <row r="263" spans="3:44" ht="15.75" thickBot="1" x14ac:dyDescent="0.3">
      <c r="C263" s="157" t="s">
        <v>27</v>
      </c>
      <c r="D263" s="158">
        <v>337004</v>
      </c>
      <c r="E263" s="158">
        <v>350826</v>
      </c>
      <c r="F263" s="159" t="s">
        <v>213</v>
      </c>
      <c r="G263" s="158">
        <v>382158</v>
      </c>
    </row>
    <row r="264" spans="3:44" ht="15.75" thickBot="1" x14ac:dyDescent="0.3">
      <c r="C264" s="160" t="s">
        <v>5</v>
      </c>
      <c r="D264" s="161">
        <v>357951</v>
      </c>
      <c r="E264" s="161">
        <v>367828</v>
      </c>
      <c r="F264" s="162" t="s">
        <v>213</v>
      </c>
      <c r="G264" s="161">
        <v>400126</v>
      </c>
    </row>
    <row r="265" spans="3:44" ht="15.75" thickBot="1" x14ac:dyDescent="0.3">
      <c r="C265" s="157" t="s">
        <v>28</v>
      </c>
      <c r="D265" s="158">
        <v>359023</v>
      </c>
      <c r="E265" s="158">
        <v>368369</v>
      </c>
      <c r="F265" s="178" t="s">
        <v>213</v>
      </c>
      <c r="G265" s="158">
        <v>401120</v>
      </c>
    </row>
    <row r="266" spans="3:44" ht="15.75" thickBot="1" x14ac:dyDescent="0.3">
      <c r="C266" s="160" t="s">
        <v>29</v>
      </c>
      <c r="D266" s="161">
        <v>395453</v>
      </c>
      <c r="E266" s="161">
        <v>409719</v>
      </c>
      <c r="F266" s="162" t="s">
        <v>213</v>
      </c>
      <c r="G266" s="161">
        <v>445266</v>
      </c>
    </row>
    <row r="267" spans="3:44" ht="15.75" thickBot="1" x14ac:dyDescent="0.3">
      <c r="C267" s="157" t="s">
        <v>30</v>
      </c>
      <c r="D267" s="158">
        <v>179525</v>
      </c>
      <c r="E267" s="158">
        <v>194987</v>
      </c>
      <c r="F267" s="158">
        <v>196860</v>
      </c>
      <c r="G267" s="158">
        <v>225266</v>
      </c>
    </row>
    <row r="268" spans="3:44" ht="15.75" thickBot="1" x14ac:dyDescent="0.3">
      <c r="C268" s="160" t="s">
        <v>31</v>
      </c>
      <c r="D268" s="161">
        <v>207461</v>
      </c>
      <c r="E268" s="161">
        <v>229438</v>
      </c>
      <c r="F268" s="161">
        <v>247619</v>
      </c>
      <c r="G268" s="161">
        <v>259132</v>
      </c>
    </row>
    <row r="269" spans="3:44" ht="15.75" thickBot="1" x14ac:dyDescent="0.3">
      <c r="C269" s="157" t="s">
        <v>32</v>
      </c>
      <c r="D269" s="158">
        <v>261104</v>
      </c>
      <c r="E269" s="158">
        <v>297930</v>
      </c>
      <c r="F269" s="158">
        <v>315841</v>
      </c>
      <c r="G269" s="158">
        <v>335869</v>
      </c>
    </row>
    <row r="270" spans="3:44" ht="15.75" thickBot="1" x14ac:dyDescent="0.3">
      <c r="C270" s="160" t="s">
        <v>33</v>
      </c>
      <c r="D270" s="161">
        <v>422142</v>
      </c>
      <c r="E270" s="161">
        <v>433273</v>
      </c>
      <c r="F270" s="161">
        <v>486597</v>
      </c>
      <c r="G270" s="161">
        <v>537352</v>
      </c>
    </row>
    <row r="271" spans="3:44" ht="15.75" thickBot="1" x14ac:dyDescent="0.3">
      <c r="C271" s="157" t="s">
        <v>34</v>
      </c>
      <c r="D271" s="158">
        <v>469866</v>
      </c>
      <c r="E271" s="158">
        <v>478594</v>
      </c>
      <c r="F271" s="158">
        <v>515976</v>
      </c>
      <c r="G271" s="158">
        <v>588702</v>
      </c>
    </row>
    <row r="272" spans="3:44" ht="15.75" thickBot="1" x14ac:dyDescent="0.3">
      <c r="C272" s="160" t="s">
        <v>45</v>
      </c>
      <c r="D272" s="161">
        <v>538166</v>
      </c>
      <c r="E272" s="161">
        <v>553381</v>
      </c>
      <c r="F272" s="161">
        <v>598759</v>
      </c>
      <c r="G272" s="161">
        <v>663284</v>
      </c>
    </row>
    <row r="273" spans="3:8" ht="15.75" thickBot="1" x14ac:dyDescent="0.3">
      <c r="C273" s="157" t="s">
        <v>46</v>
      </c>
      <c r="D273" s="158">
        <v>590659</v>
      </c>
      <c r="E273" s="158">
        <v>614886</v>
      </c>
      <c r="F273" s="158">
        <v>669410</v>
      </c>
      <c r="G273" s="158">
        <v>728837</v>
      </c>
    </row>
    <row r="274" spans="3:8" ht="15.75" thickBot="1" x14ac:dyDescent="0.3">
      <c r="C274" s="222" t="s">
        <v>254</v>
      </c>
      <c r="D274" s="223"/>
      <c r="E274" s="223"/>
      <c r="F274" s="223"/>
      <c r="G274" s="224"/>
    </row>
    <row r="275" spans="3:8" ht="15.75" thickBot="1" x14ac:dyDescent="0.3">
      <c r="C275" s="157" t="s">
        <v>30</v>
      </c>
      <c r="D275" s="158">
        <v>190503</v>
      </c>
      <c r="E275" s="158">
        <v>206908</v>
      </c>
      <c r="F275" s="158">
        <v>218757</v>
      </c>
      <c r="G275" s="158">
        <v>239041</v>
      </c>
    </row>
    <row r="276" spans="3:8" ht="15.75" thickBot="1" x14ac:dyDescent="0.3">
      <c r="C276" s="160" t="s">
        <v>31</v>
      </c>
      <c r="D276" s="161">
        <v>234435</v>
      </c>
      <c r="E276" s="161">
        <v>259269</v>
      </c>
      <c r="F276" s="161">
        <v>271050</v>
      </c>
      <c r="G276" s="161">
        <v>292824</v>
      </c>
    </row>
    <row r="277" spans="3:8" ht="15.75" thickBot="1" x14ac:dyDescent="0.3">
      <c r="C277" s="157" t="s">
        <v>32</v>
      </c>
      <c r="D277" s="158">
        <v>295048</v>
      </c>
      <c r="E277" s="158">
        <v>336660</v>
      </c>
      <c r="F277" s="158">
        <v>350961</v>
      </c>
      <c r="G277" s="158">
        <v>372814</v>
      </c>
    </row>
    <row r="278" spans="3:8" ht="15.75" thickBot="1" x14ac:dyDescent="0.3">
      <c r="C278" s="160" t="s">
        <v>33</v>
      </c>
      <c r="D278" s="161">
        <v>483021</v>
      </c>
      <c r="E278" s="161">
        <v>491572</v>
      </c>
      <c r="F278" s="161">
        <v>543452</v>
      </c>
      <c r="G278" s="161">
        <v>601130</v>
      </c>
    </row>
    <row r="279" spans="3:8" ht="15.75" thickBot="1" x14ac:dyDescent="0.3">
      <c r="C279" s="157" t="s">
        <v>34</v>
      </c>
      <c r="D279" s="158">
        <v>512359</v>
      </c>
      <c r="E279" s="158">
        <v>526130</v>
      </c>
      <c r="F279" s="158">
        <v>572494</v>
      </c>
      <c r="G279" s="158">
        <v>638184</v>
      </c>
    </row>
    <row r="280" spans="3:8" ht="15.75" thickBot="1" x14ac:dyDescent="0.3">
      <c r="C280" s="160" t="s">
        <v>45</v>
      </c>
      <c r="D280" s="161">
        <v>578374</v>
      </c>
      <c r="E280" s="161">
        <v>592766</v>
      </c>
      <c r="F280" s="161">
        <v>647543</v>
      </c>
      <c r="G280" s="161">
        <v>712297</v>
      </c>
    </row>
    <row r="281" spans="3:8" ht="15.75" thickBot="1" x14ac:dyDescent="0.3">
      <c r="C281" s="157" t="s">
        <v>46</v>
      </c>
      <c r="D281" s="158">
        <v>626211</v>
      </c>
      <c r="E281" s="158">
        <v>669896</v>
      </c>
      <c r="F281" s="158">
        <v>691311</v>
      </c>
      <c r="G281" s="158">
        <v>771263</v>
      </c>
    </row>
    <row r="283" spans="3:8" x14ac:dyDescent="0.25">
      <c r="C283" t="s">
        <v>266</v>
      </c>
    </row>
    <row r="284" spans="3:8" ht="15.75" thickBot="1" x14ac:dyDescent="0.3"/>
    <row r="285" spans="3:8" ht="15.75" thickBot="1" x14ac:dyDescent="0.3">
      <c r="C285" s="163" t="s">
        <v>251</v>
      </c>
      <c r="D285" s="165" t="s">
        <v>223</v>
      </c>
      <c r="E285" s="165" t="s">
        <v>224</v>
      </c>
      <c r="F285" s="165" t="s">
        <v>25</v>
      </c>
      <c r="G285" s="165" t="s">
        <v>170</v>
      </c>
      <c r="H285" s="166" t="s">
        <v>252</v>
      </c>
    </row>
    <row r="286" spans="3:8" ht="15.75" thickBot="1" x14ac:dyDescent="0.3">
      <c r="C286" s="219" t="s">
        <v>253</v>
      </c>
      <c r="D286" s="220"/>
      <c r="E286" s="220"/>
      <c r="F286" s="220"/>
      <c r="G286" s="220"/>
      <c r="H286" s="221"/>
    </row>
    <row r="287" spans="3:8" ht="15.75" thickBot="1" x14ac:dyDescent="0.3">
      <c r="C287" s="179" t="s">
        <v>267</v>
      </c>
      <c r="D287" s="158" t="e">
        <f>'Appendix H Amounts'!#REF!</f>
        <v>#REF!</v>
      </c>
      <c r="E287" s="158" t="e">
        <f>'Appendix H Amounts'!#REF!</f>
        <v>#REF!</v>
      </c>
      <c r="F287" s="158" t="e">
        <f>'Appendix H Amounts'!#REF!</f>
        <v>#REF!</v>
      </c>
      <c r="G287" s="158" t="e">
        <f>'Appendix H Amounts'!#REF!</f>
        <v>#REF!</v>
      </c>
      <c r="H287" s="158" t="e">
        <f>'Appendix H Amounts'!#REF!</f>
        <v>#REF!</v>
      </c>
    </row>
    <row r="288" spans="3:8" ht="15.75" thickBot="1" x14ac:dyDescent="0.3">
      <c r="C288" s="180" t="s">
        <v>268</v>
      </c>
      <c r="D288" s="161">
        <v>77834</v>
      </c>
      <c r="E288" s="161">
        <v>80262</v>
      </c>
      <c r="F288" s="162" t="s">
        <v>242</v>
      </c>
      <c r="G288" s="162" t="s">
        <v>242</v>
      </c>
      <c r="H288" s="161">
        <v>87235</v>
      </c>
    </row>
    <row r="289" spans="3:8" ht="15.75" thickBot="1" x14ac:dyDescent="0.3">
      <c r="C289" s="179" t="s">
        <v>269</v>
      </c>
      <c r="D289" s="158">
        <v>56304</v>
      </c>
      <c r="E289" s="158">
        <v>58994</v>
      </c>
      <c r="F289" s="158">
        <v>60222</v>
      </c>
      <c r="G289" s="158">
        <v>64629</v>
      </c>
      <c r="H289" s="158">
        <v>66164</v>
      </c>
    </row>
    <row r="290" spans="3:8" ht="15.75" thickBot="1" x14ac:dyDescent="0.3">
      <c r="C290" s="180" t="s">
        <v>270</v>
      </c>
      <c r="D290" s="161">
        <v>32599</v>
      </c>
      <c r="E290" s="161">
        <v>34554</v>
      </c>
      <c r="F290" s="161">
        <v>37773</v>
      </c>
      <c r="G290" s="161">
        <v>39977</v>
      </c>
      <c r="H290" s="161">
        <v>38313</v>
      </c>
    </row>
    <row r="291" spans="3:8" ht="15.75" thickBot="1" x14ac:dyDescent="0.3">
      <c r="C291" s="179" t="s">
        <v>271</v>
      </c>
      <c r="D291" s="158">
        <v>56304</v>
      </c>
      <c r="E291" s="158">
        <v>58994</v>
      </c>
      <c r="F291" s="158">
        <v>60222</v>
      </c>
      <c r="G291" s="158">
        <v>64629</v>
      </c>
      <c r="H291" s="158">
        <v>66164</v>
      </c>
    </row>
    <row r="292" spans="3:8" ht="15.75" thickBot="1" x14ac:dyDescent="0.3">
      <c r="C292" s="180" t="s">
        <v>272</v>
      </c>
      <c r="D292" s="161">
        <v>77834</v>
      </c>
      <c r="E292" s="161">
        <v>80262</v>
      </c>
      <c r="F292" s="161">
        <v>88502</v>
      </c>
      <c r="G292" s="161">
        <v>98983</v>
      </c>
      <c r="H292" s="161">
        <v>87235</v>
      </c>
    </row>
    <row r="293" spans="3:8" ht="15.75" thickBot="1" x14ac:dyDescent="0.3">
      <c r="C293" s="179" t="s">
        <v>273</v>
      </c>
      <c r="D293" s="158">
        <v>64810</v>
      </c>
      <c r="E293" s="158">
        <v>66514</v>
      </c>
      <c r="F293" s="158">
        <v>73693</v>
      </c>
      <c r="G293" s="158">
        <v>78934</v>
      </c>
      <c r="H293" s="158">
        <v>78171</v>
      </c>
    </row>
    <row r="294" spans="3:8" ht="15.75" thickBot="1" x14ac:dyDescent="0.3">
      <c r="C294" s="180" t="s">
        <v>274</v>
      </c>
      <c r="D294" s="161">
        <v>77834</v>
      </c>
      <c r="E294" s="161">
        <v>80262</v>
      </c>
      <c r="F294" s="161">
        <v>88502</v>
      </c>
      <c r="G294" s="161">
        <v>98983</v>
      </c>
      <c r="H294" s="161">
        <v>87235</v>
      </c>
    </row>
    <row r="295" spans="3:8" ht="15.75" thickBot="1" x14ac:dyDescent="0.3">
      <c r="C295" s="179" t="s">
        <v>275</v>
      </c>
      <c r="D295" s="158">
        <v>45460</v>
      </c>
      <c r="E295" s="158">
        <v>46731</v>
      </c>
      <c r="F295" s="158">
        <v>50505</v>
      </c>
      <c r="G295" s="158">
        <v>54368</v>
      </c>
      <c r="H295" s="158">
        <v>55148</v>
      </c>
    </row>
    <row r="296" spans="3:8" ht="15.75" thickBot="1" x14ac:dyDescent="0.3">
      <c r="C296" s="180" t="s">
        <v>276</v>
      </c>
      <c r="D296" s="161">
        <v>64810</v>
      </c>
      <c r="E296" s="161">
        <v>66514</v>
      </c>
      <c r="F296" s="161">
        <v>73693</v>
      </c>
      <c r="G296" s="161">
        <v>78934</v>
      </c>
      <c r="H296" s="161">
        <v>78171</v>
      </c>
    </row>
    <row r="297" spans="3:8" ht="15.75" thickBot="1" x14ac:dyDescent="0.3">
      <c r="C297" s="179" t="s">
        <v>277</v>
      </c>
      <c r="D297" s="158">
        <v>77834</v>
      </c>
      <c r="E297" s="158">
        <v>80262</v>
      </c>
      <c r="F297" s="158">
        <v>88502</v>
      </c>
      <c r="G297" s="158">
        <v>98983</v>
      </c>
      <c r="H297" s="158">
        <v>87235</v>
      </c>
    </row>
    <row r="298" spans="3:8" ht="15.75" thickBot="1" x14ac:dyDescent="0.3">
      <c r="C298" s="180" t="s">
        <v>278</v>
      </c>
      <c r="D298" s="161">
        <v>37581</v>
      </c>
      <c r="E298" s="161">
        <v>38995</v>
      </c>
      <c r="F298" s="161">
        <v>42386</v>
      </c>
      <c r="G298" s="161">
        <v>44961</v>
      </c>
      <c r="H298" s="161">
        <v>45592</v>
      </c>
    </row>
    <row r="299" spans="3:8" ht="15.75" thickBot="1" x14ac:dyDescent="0.3">
      <c r="C299" s="179" t="s">
        <v>279</v>
      </c>
      <c r="D299" s="158">
        <v>45460</v>
      </c>
      <c r="E299" s="158">
        <v>46731</v>
      </c>
      <c r="F299" s="158">
        <v>50505</v>
      </c>
      <c r="G299" s="158">
        <v>54368</v>
      </c>
      <c r="H299" s="158">
        <v>55148</v>
      </c>
    </row>
    <row r="300" spans="3:8" ht="15.75" thickBot="1" x14ac:dyDescent="0.3">
      <c r="C300" s="180" t="s">
        <v>280</v>
      </c>
      <c r="D300" s="161">
        <v>64810</v>
      </c>
      <c r="E300" s="161">
        <v>66514</v>
      </c>
      <c r="F300" s="161">
        <v>73693</v>
      </c>
      <c r="G300" s="161">
        <v>78934</v>
      </c>
      <c r="H300" s="161">
        <v>78171</v>
      </c>
    </row>
    <row r="301" spans="3:8" ht="15.75" thickBot="1" x14ac:dyDescent="0.3">
      <c r="C301" s="179" t="s">
        <v>281</v>
      </c>
      <c r="D301" s="158">
        <v>77834</v>
      </c>
      <c r="E301" s="158">
        <v>80262</v>
      </c>
      <c r="F301" s="158">
        <v>88502</v>
      </c>
      <c r="G301" s="158">
        <v>98983</v>
      </c>
      <c r="H301" s="158">
        <v>87235</v>
      </c>
    </row>
    <row r="302" spans="3:8" ht="15.75" thickBot="1" x14ac:dyDescent="0.3">
      <c r="C302" s="222" t="s">
        <v>254</v>
      </c>
      <c r="D302" s="223"/>
      <c r="E302" s="223"/>
      <c r="F302" s="223"/>
      <c r="G302" s="223"/>
      <c r="H302" s="224"/>
    </row>
    <row r="303" spans="3:8" ht="15.75" thickBot="1" x14ac:dyDescent="0.3">
      <c r="C303" s="179" t="s">
        <v>267</v>
      </c>
      <c r="D303" s="158">
        <v>90806</v>
      </c>
      <c r="E303" s="158">
        <v>93234</v>
      </c>
      <c r="F303" s="159" t="s">
        <v>242</v>
      </c>
      <c r="G303" s="159" t="s">
        <v>242</v>
      </c>
      <c r="H303" s="158">
        <v>100207</v>
      </c>
    </row>
    <row r="304" spans="3:8" ht="15.75" thickBot="1" x14ac:dyDescent="0.3">
      <c r="C304" s="180" t="s">
        <v>268</v>
      </c>
      <c r="D304" s="161">
        <v>90806</v>
      </c>
      <c r="E304" s="161">
        <v>93234</v>
      </c>
      <c r="F304" s="162" t="s">
        <v>242</v>
      </c>
      <c r="G304" s="162" t="s">
        <v>242</v>
      </c>
      <c r="H304" s="161">
        <v>100207</v>
      </c>
    </row>
    <row r="305" spans="3:8" ht="15.75" thickBot="1" x14ac:dyDescent="0.3">
      <c r="C305" s="179" t="s">
        <v>269</v>
      </c>
      <c r="D305" s="158">
        <v>58743</v>
      </c>
      <c r="E305" s="158">
        <v>61598</v>
      </c>
      <c r="F305" s="158">
        <v>64734</v>
      </c>
      <c r="G305" s="158">
        <v>69140</v>
      </c>
      <c r="H305" s="158">
        <v>69208</v>
      </c>
    </row>
    <row r="306" spans="3:8" ht="15.75" thickBot="1" x14ac:dyDescent="0.3">
      <c r="C306" s="180" t="s">
        <v>270</v>
      </c>
      <c r="D306" s="161">
        <v>35378</v>
      </c>
      <c r="E306" s="161">
        <v>37586</v>
      </c>
      <c r="F306" s="161">
        <v>40389</v>
      </c>
      <c r="G306" s="161">
        <v>42591</v>
      </c>
      <c r="H306" s="161">
        <v>41834</v>
      </c>
    </row>
    <row r="307" spans="3:8" ht="15.75" thickBot="1" x14ac:dyDescent="0.3">
      <c r="C307" s="179" t="s">
        <v>271</v>
      </c>
      <c r="D307" s="158">
        <v>58743</v>
      </c>
      <c r="E307" s="158">
        <v>61598</v>
      </c>
      <c r="F307" s="158">
        <v>64734</v>
      </c>
      <c r="G307" s="158">
        <v>69140</v>
      </c>
      <c r="H307" s="158">
        <v>69208</v>
      </c>
    </row>
    <row r="308" spans="3:8" ht="15.75" thickBot="1" x14ac:dyDescent="0.3">
      <c r="C308" s="180" t="s">
        <v>272</v>
      </c>
      <c r="D308" s="161">
        <v>90806</v>
      </c>
      <c r="E308" s="161">
        <v>93234</v>
      </c>
      <c r="F308" s="161">
        <v>102176</v>
      </c>
      <c r="G308" s="161">
        <v>112656</v>
      </c>
      <c r="H308" s="161">
        <v>100207</v>
      </c>
    </row>
    <row r="309" spans="3:8" ht="15.75" thickBot="1" x14ac:dyDescent="0.3">
      <c r="C309" s="179" t="s">
        <v>273</v>
      </c>
      <c r="D309" s="158">
        <v>71021</v>
      </c>
      <c r="E309" s="158">
        <v>72495</v>
      </c>
      <c r="F309" s="158">
        <v>79913</v>
      </c>
      <c r="G309" s="158">
        <v>85154</v>
      </c>
      <c r="H309" s="158">
        <v>84915</v>
      </c>
    </row>
    <row r="310" spans="3:8" ht="15.75" thickBot="1" x14ac:dyDescent="0.3">
      <c r="C310" s="180" t="s">
        <v>274</v>
      </c>
      <c r="D310" s="161">
        <v>90806</v>
      </c>
      <c r="E310" s="161">
        <v>93234</v>
      </c>
      <c r="F310" s="161">
        <v>102176</v>
      </c>
      <c r="G310" s="161">
        <v>112656</v>
      </c>
      <c r="H310" s="161">
        <v>100207</v>
      </c>
    </row>
    <row r="311" spans="3:8" ht="15.75" thickBot="1" x14ac:dyDescent="0.3">
      <c r="C311" s="179" t="s">
        <v>275</v>
      </c>
      <c r="D311" s="158">
        <v>48953</v>
      </c>
      <c r="E311" s="158">
        <v>50156</v>
      </c>
      <c r="F311" s="158">
        <v>55090</v>
      </c>
      <c r="G311" s="158">
        <v>58955</v>
      </c>
      <c r="H311" s="158">
        <v>58833</v>
      </c>
    </row>
    <row r="312" spans="3:8" ht="15.75" thickBot="1" x14ac:dyDescent="0.3">
      <c r="C312" s="180" t="s">
        <v>276</v>
      </c>
      <c r="D312" s="161">
        <v>71021</v>
      </c>
      <c r="E312" s="161">
        <v>72495</v>
      </c>
      <c r="F312" s="161">
        <v>79913</v>
      </c>
      <c r="G312" s="161">
        <v>85154</v>
      </c>
      <c r="H312" s="161">
        <v>84915</v>
      </c>
    </row>
    <row r="313" spans="3:8" ht="15.75" thickBot="1" x14ac:dyDescent="0.3">
      <c r="C313" s="179" t="s">
        <v>277</v>
      </c>
      <c r="D313" s="158">
        <v>90806</v>
      </c>
      <c r="E313" s="158">
        <v>93234</v>
      </c>
      <c r="F313" s="158">
        <v>102176</v>
      </c>
      <c r="G313" s="158">
        <v>112656</v>
      </c>
      <c r="H313" s="158">
        <v>100207</v>
      </c>
    </row>
    <row r="314" spans="3:8" ht="15.75" thickBot="1" x14ac:dyDescent="0.3">
      <c r="C314" s="180" t="s">
        <v>278</v>
      </c>
      <c r="D314" s="161">
        <v>40076</v>
      </c>
      <c r="E314" s="161">
        <v>41224</v>
      </c>
      <c r="F314" s="161">
        <v>45441</v>
      </c>
      <c r="G314" s="161">
        <v>48014</v>
      </c>
      <c r="H314" s="161">
        <v>48360</v>
      </c>
    </row>
    <row r="315" spans="3:8" ht="15.75" thickBot="1" x14ac:dyDescent="0.3">
      <c r="C315" s="179" t="s">
        <v>279</v>
      </c>
      <c r="D315" s="158">
        <v>48953</v>
      </c>
      <c r="E315" s="158">
        <v>50156</v>
      </c>
      <c r="F315" s="158">
        <v>55090</v>
      </c>
      <c r="G315" s="158">
        <v>58955</v>
      </c>
      <c r="H315" s="158">
        <v>58833</v>
      </c>
    </row>
    <row r="316" spans="3:8" ht="15.75" thickBot="1" x14ac:dyDescent="0.3">
      <c r="C316" s="180" t="s">
        <v>280</v>
      </c>
      <c r="D316" s="161">
        <v>71021</v>
      </c>
      <c r="E316" s="161">
        <v>72495</v>
      </c>
      <c r="F316" s="161">
        <v>79913</v>
      </c>
      <c r="G316" s="161">
        <v>85154</v>
      </c>
      <c r="H316" s="161">
        <v>84915</v>
      </c>
    </row>
    <row r="317" spans="3:8" ht="15.75" thickBot="1" x14ac:dyDescent="0.3">
      <c r="C317" s="179" t="s">
        <v>281</v>
      </c>
      <c r="D317" s="158">
        <v>90806</v>
      </c>
      <c r="E317" s="158">
        <v>93234</v>
      </c>
      <c r="F317" s="158">
        <v>102176</v>
      </c>
      <c r="G317" s="158">
        <v>112656</v>
      </c>
      <c r="H317" s="158">
        <v>100207</v>
      </c>
    </row>
    <row r="319" spans="3:8" x14ac:dyDescent="0.25">
      <c r="C319" t="s">
        <v>282</v>
      </c>
    </row>
    <row r="320" spans="3:8" ht="15.75" thickBot="1" x14ac:dyDescent="0.3"/>
    <row r="321" spans="3:8" ht="15.75" thickBot="1" x14ac:dyDescent="0.3">
      <c r="C321" s="163" t="s">
        <v>251</v>
      </c>
      <c r="D321" s="165" t="s">
        <v>223</v>
      </c>
      <c r="E321" s="165" t="s">
        <v>224</v>
      </c>
      <c r="F321" s="165" t="s">
        <v>25</v>
      </c>
      <c r="G321" s="165" t="s">
        <v>170</v>
      </c>
      <c r="H321" s="166" t="s">
        <v>252</v>
      </c>
    </row>
    <row r="322" spans="3:8" ht="15.75" thickBot="1" x14ac:dyDescent="0.3">
      <c r="C322" s="219" t="s">
        <v>253</v>
      </c>
      <c r="D322" s="220"/>
      <c r="E322" s="220"/>
      <c r="F322" s="220"/>
      <c r="G322" s="220"/>
      <c r="H322" s="221"/>
    </row>
    <row r="323" spans="3:8" ht="15.75" thickBot="1" x14ac:dyDescent="0.3">
      <c r="C323" s="179" t="s">
        <v>267</v>
      </c>
      <c r="D323" s="158">
        <v>79406</v>
      </c>
      <c r="E323" s="158">
        <v>81852</v>
      </c>
      <c r="F323" s="159" t="s">
        <v>242</v>
      </c>
      <c r="G323" s="159" t="s">
        <v>242</v>
      </c>
      <c r="H323" s="158">
        <v>88841</v>
      </c>
    </row>
    <row r="324" spans="3:8" ht="15.75" thickBot="1" x14ac:dyDescent="0.3">
      <c r="C324" s="180" t="s">
        <v>268</v>
      </c>
      <c r="D324" s="161">
        <v>79406</v>
      </c>
      <c r="E324" s="161">
        <v>81852</v>
      </c>
      <c r="F324" s="162" t="s">
        <v>242</v>
      </c>
      <c r="G324" s="162" t="s">
        <v>242</v>
      </c>
      <c r="H324" s="161">
        <v>88841</v>
      </c>
    </row>
    <row r="325" spans="3:8" ht="15.75" thickBot="1" x14ac:dyDescent="0.3">
      <c r="C325" s="179" t="s">
        <v>269</v>
      </c>
      <c r="D325" s="158">
        <v>61130</v>
      </c>
      <c r="E325" s="158">
        <v>63821</v>
      </c>
      <c r="F325" s="158">
        <v>65160</v>
      </c>
      <c r="G325" s="158">
        <v>69567</v>
      </c>
      <c r="H325" s="158">
        <v>71066</v>
      </c>
    </row>
    <row r="326" spans="3:8" ht="15.75" thickBot="1" x14ac:dyDescent="0.3">
      <c r="C326" s="180" t="s">
        <v>270</v>
      </c>
      <c r="D326" s="161">
        <v>35326</v>
      </c>
      <c r="E326" s="161">
        <v>37280</v>
      </c>
      <c r="F326" s="161">
        <v>40575</v>
      </c>
      <c r="G326" s="161">
        <v>42779</v>
      </c>
      <c r="H326" s="161">
        <v>41089</v>
      </c>
    </row>
    <row r="327" spans="3:8" ht="15.75" thickBot="1" x14ac:dyDescent="0.3">
      <c r="C327" s="179" t="s">
        <v>271</v>
      </c>
      <c r="D327" s="158">
        <v>61130</v>
      </c>
      <c r="E327" s="158">
        <v>63821</v>
      </c>
      <c r="F327" s="158">
        <v>65160</v>
      </c>
      <c r="G327" s="158">
        <v>69567</v>
      </c>
      <c r="H327" s="158">
        <v>71066</v>
      </c>
    </row>
    <row r="328" spans="3:8" ht="15.75" thickBot="1" x14ac:dyDescent="0.3">
      <c r="C328" s="180" t="s">
        <v>272</v>
      </c>
      <c r="D328" s="161">
        <v>79406</v>
      </c>
      <c r="E328" s="161">
        <v>81852</v>
      </c>
      <c r="F328" s="161">
        <v>89870</v>
      </c>
      <c r="G328" s="161">
        <v>100351</v>
      </c>
      <c r="H328" s="161">
        <v>88841</v>
      </c>
    </row>
    <row r="329" spans="3:8" ht="15.75" thickBot="1" x14ac:dyDescent="0.3">
      <c r="C329" s="179" t="s">
        <v>273</v>
      </c>
      <c r="D329" s="158">
        <v>68511</v>
      </c>
      <c r="E329" s="158">
        <v>70215</v>
      </c>
      <c r="F329" s="158">
        <v>77539</v>
      </c>
      <c r="G329" s="158">
        <v>82780</v>
      </c>
      <c r="H329" s="158">
        <v>81969</v>
      </c>
    </row>
    <row r="330" spans="3:8" ht="15.75" thickBot="1" x14ac:dyDescent="0.3">
      <c r="C330" s="180" t="s">
        <v>274</v>
      </c>
      <c r="D330" s="161">
        <v>79406</v>
      </c>
      <c r="E330" s="161">
        <v>81852</v>
      </c>
      <c r="F330" s="161">
        <v>89870</v>
      </c>
      <c r="G330" s="161">
        <v>100351</v>
      </c>
      <c r="H330" s="161">
        <v>88841</v>
      </c>
    </row>
    <row r="331" spans="3:8" ht="15.75" thickBot="1" x14ac:dyDescent="0.3">
      <c r="C331" s="179" t="s">
        <v>275</v>
      </c>
      <c r="D331" s="158">
        <v>48140</v>
      </c>
      <c r="E331" s="158">
        <v>49411</v>
      </c>
      <c r="F331" s="158">
        <v>53296</v>
      </c>
      <c r="G331" s="158">
        <v>57160</v>
      </c>
      <c r="H331" s="158">
        <v>57901</v>
      </c>
    </row>
    <row r="332" spans="3:8" ht="15.75" thickBot="1" x14ac:dyDescent="0.3">
      <c r="C332" s="180" t="s">
        <v>276</v>
      </c>
      <c r="D332" s="161">
        <v>68511</v>
      </c>
      <c r="E332" s="161">
        <v>70215</v>
      </c>
      <c r="F332" s="161">
        <v>77539</v>
      </c>
      <c r="G332" s="161">
        <v>82780</v>
      </c>
      <c r="H332" s="161">
        <v>81969</v>
      </c>
    </row>
    <row r="333" spans="3:8" ht="15.75" thickBot="1" x14ac:dyDescent="0.3">
      <c r="C333" s="179" t="s">
        <v>277</v>
      </c>
      <c r="D333" s="158">
        <v>79406</v>
      </c>
      <c r="E333" s="158">
        <v>81852</v>
      </c>
      <c r="F333" s="158">
        <v>89870</v>
      </c>
      <c r="G333" s="158">
        <v>100351</v>
      </c>
      <c r="H333" s="158">
        <v>88841</v>
      </c>
    </row>
    <row r="334" spans="3:8" ht="15.75" thickBot="1" x14ac:dyDescent="0.3">
      <c r="C334" s="180" t="s">
        <v>278</v>
      </c>
      <c r="D334" s="161">
        <v>39761</v>
      </c>
      <c r="E334" s="161">
        <v>41175</v>
      </c>
      <c r="F334" s="161">
        <v>44662</v>
      </c>
      <c r="G334" s="161">
        <v>47235</v>
      </c>
      <c r="H334" s="161">
        <v>47835</v>
      </c>
    </row>
    <row r="335" spans="3:8" ht="15.75" thickBot="1" x14ac:dyDescent="0.3">
      <c r="C335" s="179" t="s">
        <v>279</v>
      </c>
      <c r="D335" s="158">
        <v>48140</v>
      </c>
      <c r="E335" s="158">
        <v>49411</v>
      </c>
      <c r="F335" s="158">
        <v>53296</v>
      </c>
      <c r="G335" s="158">
        <v>57160</v>
      </c>
      <c r="H335" s="158">
        <v>57901</v>
      </c>
    </row>
    <row r="336" spans="3:8" ht="15.75" thickBot="1" x14ac:dyDescent="0.3">
      <c r="C336" s="180" t="s">
        <v>280</v>
      </c>
      <c r="D336" s="161">
        <v>68511</v>
      </c>
      <c r="E336" s="161">
        <v>70215</v>
      </c>
      <c r="F336" s="161">
        <v>77539</v>
      </c>
      <c r="G336" s="161">
        <v>82780</v>
      </c>
      <c r="H336" s="161">
        <v>81969</v>
      </c>
    </row>
    <row r="337" spans="3:8" ht="15.75" thickBot="1" x14ac:dyDescent="0.3">
      <c r="C337" s="179" t="s">
        <v>281</v>
      </c>
      <c r="D337" s="158">
        <v>79406</v>
      </c>
      <c r="E337" s="158">
        <v>81852</v>
      </c>
      <c r="F337" s="158">
        <v>89870</v>
      </c>
      <c r="G337" s="158">
        <v>100351</v>
      </c>
      <c r="H337" s="158">
        <v>88841</v>
      </c>
    </row>
    <row r="338" spans="3:8" ht="15.75" thickBot="1" x14ac:dyDescent="0.3">
      <c r="C338" s="222" t="s">
        <v>254</v>
      </c>
      <c r="D338" s="223"/>
      <c r="E338" s="223"/>
      <c r="F338" s="223"/>
      <c r="G338" s="223"/>
      <c r="H338" s="224"/>
    </row>
    <row r="339" spans="3:8" ht="15.75" thickBot="1" x14ac:dyDescent="0.3">
      <c r="C339" s="179" t="s">
        <v>267</v>
      </c>
      <c r="D339" s="158">
        <v>92640</v>
      </c>
      <c r="E339" s="158">
        <v>95087</v>
      </c>
      <c r="F339" s="159" t="s">
        <v>242</v>
      </c>
      <c r="G339" s="159" t="s">
        <v>242</v>
      </c>
      <c r="H339" s="158">
        <v>102075</v>
      </c>
    </row>
    <row r="340" spans="3:8" ht="15.75" thickBot="1" x14ac:dyDescent="0.3">
      <c r="C340" s="180" t="s">
        <v>268</v>
      </c>
      <c r="D340" s="161">
        <v>92640</v>
      </c>
      <c r="E340" s="161">
        <v>95087</v>
      </c>
      <c r="F340" s="162" t="s">
        <v>242</v>
      </c>
      <c r="G340" s="162" t="s">
        <v>242</v>
      </c>
      <c r="H340" s="161">
        <v>102075</v>
      </c>
    </row>
    <row r="341" spans="3:8" ht="15.75" thickBot="1" x14ac:dyDescent="0.3">
      <c r="C341" s="179" t="s">
        <v>269</v>
      </c>
      <c r="D341" s="158">
        <v>63861</v>
      </c>
      <c r="E341" s="158">
        <v>66716</v>
      </c>
      <c r="F341" s="158">
        <v>69983</v>
      </c>
      <c r="G341" s="158">
        <v>74390</v>
      </c>
      <c r="H341" s="158">
        <v>74413</v>
      </c>
    </row>
    <row r="342" spans="3:8" ht="15.75" thickBot="1" x14ac:dyDescent="0.3">
      <c r="C342" s="180" t="s">
        <v>270</v>
      </c>
      <c r="D342" s="161">
        <v>38253</v>
      </c>
      <c r="E342" s="161">
        <v>40460</v>
      </c>
      <c r="F342" s="161">
        <v>43350</v>
      </c>
      <c r="G342" s="161">
        <v>45554</v>
      </c>
      <c r="H342" s="161">
        <v>44766</v>
      </c>
    </row>
    <row r="343" spans="3:8" ht="15.75" thickBot="1" x14ac:dyDescent="0.3">
      <c r="C343" s="179" t="s">
        <v>271</v>
      </c>
      <c r="D343" s="158">
        <v>63861</v>
      </c>
      <c r="E343" s="158">
        <v>66716</v>
      </c>
      <c r="F343" s="158">
        <v>69983</v>
      </c>
      <c r="G343" s="158">
        <v>74390</v>
      </c>
      <c r="H343" s="158">
        <v>74413</v>
      </c>
    </row>
    <row r="344" spans="3:8" ht="15.75" thickBot="1" x14ac:dyDescent="0.3">
      <c r="C344" s="180" t="s">
        <v>272</v>
      </c>
      <c r="D344" s="161">
        <v>92640</v>
      </c>
      <c r="E344" s="161">
        <v>95087</v>
      </c>
      <c r="F344" s="161">
        <v>103831</v>
      </c>
      <c r="G344" s="161">
        <v>114316</v>
      </c>
      <c r="H344" s="161">
        <v>102075</v>
      </c>
    </row>
    <row r="345" spans="3:8" ht="15.75" thickBot="1" x14ac:dyDescent="0.3">
      <c r="C345" s="179" t="s">
        <v>273</v>
      </c>
      <c r="D345" s="158">
        <v>74972</v>
      </c>
      <c r="E345" s="158">
        <v>76447</v>
      </c>
      <c r="F345" s="158">
        <v>84028</v>
      </c>
      <c r="G345" s="158">
        <v>89269</v>
      </c>
      <c r="H345" s="158">
        <v>88975</v>
      </c>
    </row>
    <row r="346" spans="3:8" ht="15.75" thickBot="1" x14ac:dyDescent="0.3">
      <c r="C346" s="180" t="s">
        <v>274</v>
      </c>
      <c r="D346" s="161">
        <v>92640</v>
      </c>
      <c r="E346" s="161">
        <v>95087</v>
      </c>
      <c r="F346" s="161">
        <v>103831</v>
      </c>
      <c r="G346" s="161">
        <v>114316</v>
      </c>
      <c r="H346" s="161">
        <v>102075</v>
      </c>
    </row>
    <row r="347" spans="3:8" ht="15.75" thickBot="1" x14ac:dyDescent="0.3">
      <c r="C347" s="179" t="s">
        <v>275</v>
      </c>
      <c r="D347" s="158">
        <v>51803</v>
      </c>
      <c r="E347" s="158">
        <v>53005</v>
      </c>
      <c r="F347" s="158">
        <v>58065</v>
      </c>
      <c r="G347" s="158">
        <v>61929</v>
      </c>
      <c r="H347" s="158">
        <v>61767</v>
      </c>
    </row>
    <row r="348" spans="3:8" ht="15.75" thickBot="1" x14ac:dyDescent="0.3">
      <c r="C348" s="180" t="s">
        <v>276</v>
      </c>
      <c r="D348" s="161">
        <v>74972</v>
      </c>
      <c r="E348" s="161">
        <v>76447</v>
      </c>
      <c r="F348" s="161">
        <v>84028</v>
      </c>
      <c r="G348" s="161">
        <v>89269</v>
      </c>
      <c r="H348" s="161">
        <v>88975</v>
      </c>
    </row>
    <row r="349" spans="3:8" ht="15.75" thickBot="1" x14ac:dyDescent="0.3">
      <c r="C349" s="179" t="s">
        <v>277</v>
      </c>
      <c r="D349" s="158">
        <v>92640</v>
      </c>
      <c r="E349" s="158">
        <v>95087</v>
      </c>
      <c r="F349" s="158">
        <v>103831</v>
      </c>
      <c r="G349" s="158">
        <v>114316</v>
      </c>
      <c r="H349" s="158">
        <v>102075</v>
      </c>
    </row>
    <row r="350" spans="3:8" ht="15.75" thickBot="1" x14ac:dyDescent="0.3">
      <c r="C350" s="180" t="s">
        <v>278</v>
      </c>
      <c r="D350" s="161">
        <v>42322</v>
      </c>
      <c r="E350" s="161">
        <v>43470</v>
      </c>
      <c r="F350" s="161">
        <v>47787</v>
      </c>
      <c r="G350" s="161">
        <v>50360</v>
      </c>
      <c r="H350" s="161">
        <v>50674</v>
      </c>
    </row>
    <row r="351" spans="3:8" ht="15.75" thickBot="1" x14ac:dyDescent="0.3">
      <c r="C351" s="179" t="s">
        <v>279</v>
      </c>
      <c r="D351" s="158">
        <v>51803</v>
      </c>
      <c r="E351" s="158">
        <v>53005</v>
      </c>
      <c r="F351" s="158">
        <v>58065</v>
      </c>
      <c r="G351" s="158">
        <v>61929</v>
      </c>
      <c r="H351" s="158">
        <v>61767</v>
      </c>
    </row>
    <row r="352" spans="3:8" ht="15.75" thickBot="1" x14ac:dyDescent="0.3">
      <c r="C352" s="180" t="s">
        <v>280</v>
      </c>
      <c r="D352" s="161">
        <v>74972</v>
      </c>
      <c r="E352" s="161">
        <v>76447</v>
      </c>
      <c r="F352" s="161">
        <v>84028</v>
      </c>
      <c r="G352" s="161">
        <v>89269</v>
      </c>
      <c r="H352" s="161">
        <v>88975</v>
      </c>
    </row>
    <row r="353" spans="3:8" ht="15.75" thickBot="1" x14ac:dyDescent="0.3">
      <c r="C353" s="179" t="s">
        <v>281</v>
      </c>
      <c r="D353" s="158">
        <v>92640</v>
      </c>
      <c r="E353" s="158">
        <v>95087</v>
      </c>
      <c r="F353" s="158">
        <v>103831</v>
      </c>
      <c r="G353" s="158">
        <v>114316</v>
      </c>
      <c r="H353" s="158">
        <v>102075</v>
      </c>
    </row>
    <row r="355" spans="3:8" x14ac:dyDescent="0.25">
      <c r="C355" t="s">
        <v>283</v>
      </c>
    </row>
    <row r="356" spans="3:8" ht="15.75" thickBot="1" x14ac:dyDescent="0.3"/>
    <row r="357" spans="3:8" ht="15.75" thickBot="1" x14ac:dyDescent="0.3">
      <c r="C357" s="163" t="s">
        <v>251</v>
      </c>
      <c r="D357" s="165" t="s">
        <v>223</v>
      </c>
      <c r="E357" s="165" t="s">
        <v>224</v>
      </c>
      <c r="F357" s="165" t="s">
        <v>25</v>
      </c>
      <c r="G357" s="165" t="s">
        <v>170</v>
      </c>
      <c r="H357" s="166" t="s">
        <v>252</v>
      </c>
    </row>
    <row r="358" spans="3:8" ht="15.75" thickBot="1" x14ac:dyDescent="0.3">
      <c r="C358" s="219" t="s">
        <v>253</v>
      </c>
      <c r="D358" s="220"/>
      <c r="E358" s="220"/>
      <c r="F358" s="220"/>
      <c r="G358" s="220"/>
      <c r="H358" s="221"/>
    </row>
    <row r="359" spans="3:8" ht="15.75" thickBot="1" x14ac:dyDescent="0.3">
      <c r="C359" s="179" t="s">
        <v>267</v>
      </c>
      <c r="D359" s="158">
        <v>83622</v>
      </c>
      <c r="E359" s="158">
        <v>86286</v>
      </c>
      <c r="F359" s="159" t="s">
        <v>242</v>
      </c>
      <c r="G359" s="159" t="s">
        <v>242</v>
      </c>
      <c r="H359" s="158">
        <v>93956</v>
      </c>
    </row>
    <row r="360" spans="3:8" ht="15.75" thickBot="1" x14ac:dyDescent="0.3">
      <c r="C360" s="180" t="s">
        <v>268</v>
      </c>
      <c r="D360" s="161">
        <v>83622</v>
      </c>
      <c r="E360" s="161">
        <v>86286</v>
      </c>
      <c r="F360" s="162" t="s">
        <v>242</v>
      </c>
      <c r="G360" s="162" t="s">
        <v>242</v>
      </c>
      <c r="H360" s="161">
        <v>93956</v>
      </c>
    </row>
    <row r="361" spans="3:8" ht="15.75" thickBot="1" x14ac:dyDescent="0.3">
      <c r="C361" s="179" t="s">
        <v>269</v>
      </c>
      <c r="D361" s="158">
        <v>59427</v>
      </c>
      <c r="E361" s="158">
        <v>62386</v>
      </c>
      <c r="F361" s="158">
        <v>60222</v>
      </c>
      <c r="G361" s="158">
        <v>68987</v>
      </c>
      <c r="H361" s="158">
        <v>70274</v>
      </c>
    </row>
    <row r="362" spans="3:8" ht="15.75" thickBot="1" x14ac:dyDescent="0.3">
      <c r="C362" s="180" t="s">
        <v>270</v>
      </c>
      <c r="D362" s="161">
        <v>34444</v>
      </c>
      <c r="E362" s="161">
        <v>36595</v>
      </c>
      <c r="F362" s="161">
        <v>37773</v>
      </c>
      <c r="G362" s="161">
        <v>42156</v>
      </c>
      <c r="H362" s="161">
        <v>40729</v>
      </c>
    </row>
    <row r="363" spans="3:8" ht="15.75" thickBot="1" x14ac:dyDescent="0.3">
      <c r="C363" s="179" t="s">
        <v>271</v>
      </c>
      <c r="D363" s="158">
        <v>59427</v>
      </c>
      <c r="E363" s="158">
        <v>62386</v>
      </c>
      <c r="F363" s="158">
        <v>60222</v>
      </c>
      <c r="G363" s="158">
        <v>68987</v>
      </c>
      <c r="H363" s="158">
        <v>70274</v>
      </c>
    </row>
    <row r="364" spans="3:8" ht="15.75" thickBot="1" x14ac:dyDescent="0.3">
      <c r="C364" s="180" t="s">
        <v>272</v>
      </c>
      <c r="D364" s="161">
        <v>83622</v>
      </c>
      <c r="E364" s="161">
        <v>86286</v>
      </c>
      <c r="F364" s="161">
        <v>95538</v>
      </c>
      <c r="G364" s="161">
        <v>106932</v>
      </c>
      <c r="H364" s="161">
        <v>93956</v>
      </c>
    </row>
    <row r="365" spans="3:8" ht="15.75" thickBot="1" x14ac:dyDescent="0.3">
      <c r="C365" s="179" t="s">
        <v>273</v>
      </c>
      <c r="D365" s="158">
        <v>68565</v>
      </c>
      <c r="E365" s="158">
        <v>70367</v>
      </c>
      <c r="F365" s="158">
        <v>73693</v>
      </c>
      <c r="G365" s="158">
        <v>83301</v>
      </c>
      <c r="H365" s="158">
        <v>83182</v>
      </c>
    </row>
    <row r="366" spans="3:8" ht="15.75" thickBot="1" x14ac:dyDescent="0.3">
      <c r="C366" s="180" t="s">
        <v>274</v>
      </c>
      <c r="D366" s="161">
        <v>83622</v>
      </c>
      <c r="E366" s="161">
        <v>86286</v>
      </c>
      <c r="F366" s="161">
        <v>95538</v>
      </c>
      <c r="G366" s="161">
        <v>106932</v>
      </c>
      <c r="H366" s="161">
        <v>93956</v>
      </c>
    </row>
    <row r="367" spans="3:8" ht="15.75" thickBot="1" x14ac:dyDescent="0.3">
      <c r="C367" s="179" t="s">
        <v>275</v>
      </c>
      <c r="D367" s="158">
        <v>48293</v>
      </c>
      <c r="E367" s="158">
        <v>49617</v>
      </c>
      <c r="F367" s="158">
        <v>50505</v>
      </c>
      <c r="G367" s="158">
        <v>57487</v>
      </c>
      <c r="H367" s="158">
        <v>58869</v>
      </c>
    </row>
    <row r="368" spans="3:8" ht="15.75" thickBot="1" x14ac:dyDescent="0.3">
      <c r="C368" s="180" t="s">
        <v>276</v>
      </c>
      <c r="D368" s="161">
        <v>68565</v>
      </c>
      <c r="E368" s="161">
        <v>70367</v>
      </c>
      <c r="F368" s="161">
        <v>73693</v>
      </c>
      <c r="G368" s="161">
        <v>83301</v>
      </c>
      <c r="H368" s="161">
        <v>83182</v>
      </c>
    </row>
    <row r="369" spans="3:8" ht="15.75" thickBot="1" x14ac:dyDescent="0.3">
      <c r="C369" s="179" t="s">
        <v>277</v>
      </c>
      <c r="D369" s="158">
        <v>83622</v>
      </c>
      <c r="E369" s="158">
        <v>86286</v>
      </c>
      <c r="F369" s="158">
        <v>95538</v>
      </c>
      <c r="G369" s="158">
        <v>106932</v>
      </c>
      <c r="H369" s="158">
        <v>93956</v>
      </c>
    </row>
    <row r="370" spans="3:8" ht="15.75" thickBot="1" x14ac:dyDescent="0.3">
      <c r="C370" s="180" t="s">
        <v>278</v>
      </c>
      <c r="D370" s="161">
        <v>40064</v>
      </c>
      <c r="E370" s="161">
        <v>41548</v>
      </c>
      <c r="F370" s="161">
        <v>42386</v>
      </c>
      <c r="G370" s="161">
        <v>47660</v>
      </c>
      <c r="H370" s="161">
        <v>48800</v>
      </c>
    </row>
    <row r="371" spans="3:8" ht="15.75" thickBot="1" x14ac:dyDescent="0.3">
      <c r="C371" s="179" t="s">
        <v>279</v>
      </c>
      <c r="D371" s="158">
        <v>48293</v>
      </c>
      <c r="E371" s="158">
        <v>49617</v>
      </c>
      <c r="F371" s="158">
        <v>50505</v>
      </c>
      <c r="G371" s="158">
        <v>57487</v>
      </c>
      <c r="H371" s="158">
        <v>58869</v>
      </c>
    </row>
    <row r="372" spans="3:8" ht="15.75" thickBot="1" x14ac:dyDescent="0.3">
      <c r="C372" s="180" t="s">
        <v>280</v>
      </c>
      <c r="D372" s="161">
        <v>68565</v>
      </c>
      <c r="E372" s="161">
        <v>70367</v>
      </c>
      <c r="F372" s="161">
        <v>73693</v>
      </c>
      <c r="G372" s="161">
        <v>83301</v>
      </c>
      <c r="H372" s="161">
        <v>83182</v>
      </c>
    </row>
    <row r="373" spans="3:8" ht="15.75" thickBot="1" x14ac:dyDescent="0.3">
      <c r="C373" s="179" t="s">
        <v>281</v>
      </c>
      <c r="D373" s="158">
        <v>83622</v>
      </c>
      <c r="E373" s="158">
        <v>86286</v>
      </c>
      <c r="F373" s="158">
        <v>95538</v>
      </c>
      <c r="G373" s="158">
        <v>106932</v>
      </c>
      <c r="H373" s="158">
        <v>93956</v>
      </c>
    </row>
    <row r="374" spans="3:8" ht="15.75" thickBot="1" x14ac:dyDescent="0.3">
      <c r="C374" s="222" t="s">
        <v>254</v>
      </c>
      <c r="D374" s="223"/>
      <c r="E374" s="223"/>
      <c r="F374" s="223"/>
      <c r="G374" s="223"/>
      <c r="H374" s="224"/>
    </row>
    <row r="375" spans="3:8" ht="15.75" thickBot="1" x14ac:dyDescent="0.3">
      <c r="C375" s="179" t="s">
        <v>267</v>
      </c>
      <c r="D375" s="158">
        <v>97560</v>
      </c>
      <c r="E375" s="158">
        <v>100223</v>
      </c>
      <c r="F375" s="159" t="s">
        <v>242</v>
      </c>
      <c r="G375" s="159" t="s">
        <v>242</v>
      </c>
      <c r="H375" s="158">
        <v>107893</v>
      </c>
    </row>
    <row r="376" spans="3:8" ht="15.75" thickBot="1" x14ac:dyDescent="0.3">
      <c r="C376" s="180" t="s">
        <v>268</v>
      </c>
      <c r="D376" s="161">
        <v>97560</v>
      </c>
      <c r="E376" s="161">
        <v>100223</v>
      </c>
      <c r="F376" s="162" t="s">
        <v>242</v>
      </c>
      <c r="G376" s="162" t="s">
        <v>242</v>
      </c>
      <c r="H376" s="161">
        <v>107893</v>
      </c>
    </row>
    <row r="377" spans="3:8" ht="15.75" thickBot="1" x14ac:dyDescent="0.3">
      <c r="C377" s="179" t="s">
        <v>269</v>
      </c>
      <c r="D377" s="158">
        <v>62058</v>
      </c>
      <c r="E377" s="158">
        <v>65198</v>
      </c>
      <c r="F377" s="158">
        <v>68817</v>
      </c>
      <c r="G377" s="158">
        <v>77582</v>
      </c>
      <c r="H377" s="158">
        <v>73569</v>
      </c>
    </row>
    <row r="378" spans="3:8" ht="15.75" thickBot="1" x14ac:dyDescent="0.3">
      <c r="C378" s="180" t="s">
        <v>270</v>
      </c>
      <c r="D378" s="161">
        <v>37462</v>
      </c>
      <c r="E378" s="161">
        <v>39892</v>
      </c>
      <c r="F378" s="161">
        <v>42974</v>
      </c>
      <c r="G378" s="161">
        <v>47357</v>
      </c>
      <c r="H378" s="161">
        <v>44563</v>
      </c>
    </row>
    <row r="379" spans="3:8" ht="15.75" thickBot="1" x14ac:dyDescent="0.3">
      <c r="C379" s="179" t="s">
        <v>271</v>
      </c>
      <c r="D379" s="158">
        <v>62058</v>
      </c>
      <c r="E379" s="158">
        <v>65198</v>
      </c>
      <c r="F379" s="158">
        <v>68817</v>
      </c>
      <c r="G379" s="158">
        <v>77582</v>
      </c>
      <c r="H379" s="158">
        <v>73569</v>
      </c>
    </row>
    <row r="380" spans="3:8" ht="15.75" thickBot="1" x14ac:dyDescent="0.3">
      <c r="C380" s="180" t="s">
        <v>272</v>
      </c>
      <c r="D380" s="161">
        <v>97560</v>
      </c>
      <c r="E380" s="161">
        <v>100223</v>
      </c>
      <c r="F380" s="161">
        <v>110230</v>
      </c>
      <c r="G380" s="161">
        <v>121623</v>
      </c>
      <c r="H380" s="161">
        <v>107893</v>
      </c>
    </row>
    <row r="381" spans="3:8" ht="15.75" thickBot="1" x14ac:dyDescent="0.3">
      <c r="C381" s="179" t="s">
        <v>273</v>
      </c>
      <c r="D381" s="158">
        <v>75316</v>
      </c>
      <c r="E381" s="158">
        <v>76866</v>
      </c>
      <c r="F381" s="158">
        <v>85097</v>
      </c>
      <c r="G381" s="158">
        <v>94706</v>
      </c>
      <c r="H381" s="158">
        <v>90520</v>
      </c>
    </row>
    <row r="382" spans="3:8" ht="15.75" thickBot="1" x14ac:dyDescent="0.3">
      <c r="C382" s="180" t="s">
        <v>274</v>
      </c>
      <c r="D382" s="161">
        <v>97560</v>
      </c>
      <c r="E382" s="161">
        <v>100223</v>
      </c>
      <c r="F382" s="161">
        <v>110230</v>
      </c>
      <c r="G382" s="161">
        <v>121623</v>
      </c>
      <c r="H382" s="161">
        <v>107893</v>
      </c>
    </row>
    <row r="383" spans="3:8" ht="15.75" thickBot="1" x14ac:dyDescent="0.3">
      <c r="C383" s="179" t="s">
        <v>275</v>
      </c>
      <c r="D383" s="158">
        <v>52042</v>
      </c>
      <c r="E383" s="158">
        <v>53328</v>
      </c>
      <c r="F383" s="158">
        <v>58793</v>
      </c>
      <c r="G383" s="158">
        <v>65776</v>
      </c>
      <c r="H383" s="158">
        <v>62867</v>
      </c>
    </row>
    <row r="384" spans="3:8" ht="15.75" thickBot="1" x14ac:dyDescent="0.3">
      <c r="C384" s="180" t="s">
        <v>276</v>
      </c>
      <c r="D384" s="161">
        <v>75316</v>
      </c>
      <c r="E384" s="161">
        <v>76866</v>
      </c>
      <c r="F384" s="161">
        <v>85097</v>
      </c>
      <c r="G384" s="161">
        <v>94706</v>
      </c>
      <c r="H384" s="161">
        <v>90520</v>
      </c>
    </row>
    <row r="385" spans="3:8" ht="15.75" thickBot="1" x14ac:dyDescent="0.3">
      <c r="C385" s="179" t="s">
        <v>277</v>
      </c>
      <c r="D385" s="158">
        <v>97560</v>
      </c>
      <c r="E385" s="158">
        <v>100223</v>
      </c>
      <c r="F385" s="158">
        <v>110230</v>
      </c>
      <c r="G385" s="158">
        <v>121623</v>
      </c>
      <c r="H385" s="158">
        <v>107893</v>
      </c>
    </row>
    <row r="386" spans="3:8" ht="15.75" thickBot="1" x14ac:dyDescent="0.3">
      <c r="C386" s="180" t="s">
        <v>278</v>
      </c>
      <c r="D386" s="161">
        <v>42745</v>
      </c>
      <c r="E386" s="161">
        <v>43959</v>
      </c>
      <c r="F386" s="161">
        <v>48646</v>
      </c>
      <c r="G386" s="161">
        <v>53920</v>
      </c>
      <c r="H386" s="161">
        <v>51805</v>
      </c>
    </row>
    <row r="387" spans="3:8" ht="15.75" thickBot="1" x14ac:dyDescent="0.3">
      <c r="C387" s="179" t="s">
        <v>279</v>
      </c>
      <c r="D387" s="158">
        <v>52042</v>
      </c>
      <c r="E387" s="158">
        <v>53328</v>
      </c>
      <c r="F387" s="158">
        <v>58793</v>
      </c>
      <c r="G387" s="158">
        <v>65776</v>
      </c>
      <c r="H387" s="158">
        <v>62867</v>
      </c>
    </row>
    <row r="388" spans="3:8" ht="15.75" thickBot="1" x14ac:dyDescent="0.3">
      <c r="C388" s="180" t="s">
        <v>280</v>
      </c>
      <c r="D388" s="161">
        <v>75316</v>
      </c>
      <c r="E388" s="161">
        <v>76866</v>
      </c>
      <c r="F388" s="161">
        <v>85097</v>
      </c>
      <c r="G388" s="161">
        <v>94706</v>
      </c>
      <c r="H388" s="161">
        <v>90520</v>
      </c>
    </row>
    <row r="389" spans="3:8" ht="15.75" thickBot="1" x14ac:dyDescent="0.3">
      <c r="C389" s="179" t="s">
        <v>281</v>
      </c>
      <c r="D389" s="158">
        <v>97560</v>
      </c>
      <c r="E389" s="158">
        <v>100223</v>
      </c>
      <c r="F389" s="158">
        <v>110230</v>
      </c>
      <c r="G389" s="158">
        <v>121623</v>
      </c>
      <c r="H389" s="158">
        <v>107893</v>
      </c>
    </row>
    <row r="391" spans="3:8" x14ac:dyDescent="0.25">
      <c r="C391" t="s">
        <v>284</v>
      </c>
    </row>
    <row r="392" spans="3:8" ht="15.75" thickBot="1" x14ac:dyDescent="0.3"/>
    <row r="393" spans="3:8" ht="15.75" thickBot="1" x14ac:dyDescent="0.3">
      <c r="C393" s="163" t="s">
        <v>251</v>
      </c>
      <c r="D393" s="165" t="s">
        <v>223</v>
      </c>
      <c r="E393" s="165" t="s">
        <v>224</v>
      </c>
      <c r="F393" s="165" t="s">
        <v>25</v>
      </c>
      <c r="G393" s="165" t="s">
        <v>170</v>
      </c>
      <c r="H393" s="166" t="s">
        <v>252</v>
      </c>
    </row>
    <row r="394" spans="3:8" ht="15.75" thickBot="1" x14ac:dyDescent="0.3">
      <c r="C394" s="219" t="s">
        <v>253</v>
      </c>
      <c r="D394" s="220"/>
      <c r="E394" s="220"/>
      <c r="F394" s="220"/>
      <c r="G394" s="220"/>
      <c r="H394" s="221"/>
    </row>
    <row r="395" spans="3:8" ht="15.75" thickBot="1" x14ac:dyDescent="0.3">
      <c r="C395" s="179" t="s">
        <v>267</v>
      </c>
      <c r="D395" s="158">
        <v>85255</v>
      </c>
      <c r="E395" s="158">
        <v>87941</v>
      </c>
      <c r="F395" s="159" t="s">
        <v>242</v>
      </c>
      <c r="G395" s="159" t="s">
        <v>242</v>
      </c>
      <c r="H395" s="158">
        <v>95629</v>
      </c>
    </row>
    <row r="396" spans="3:8" ht="15.75" thickBot="1" x14ac:dyDescent="0.3">
      <c r="C396" s="180" t="s">
        <v>268</v>
      </c>
      <c r="D396" s="161">
        <v>85255</v>
      </c>
      <c r="E396" s="161">
        <v>87941</v>
      </c>
      <c r="F396" s="162" t="s">
        <v>242</v>
      </c>
      <c r="G396" s="162" t="s">
        <v>242</v>
      </c>
      <c r="H396" s="161">
        <v>95629</v>
      </c>
    </row>
    <row r="397" spans="3:8" ht="15.75" thickBot="1" x14ac:dyDescent="0.3">
      <c r="C397" s="179" t="s">
        <v>269</v>
      </c>
      <c r="D397" s="158">
        <v>64407</v>
      </c>
      <c r="E397" s="158">
        <v>67366</v>
      </c>
      <c r="F397" s="158">
        <v>65160</v>
      </c>
      <c r="G397" s="158">
        <v>73926</v>
      </c>
      <c r="H397" s="158">
        <v>75335</v>
      </c>
    </row>
    <row r="398" spans="3:8" ht="15.75" thickBot="1" x14ac:dyDescent="0.3">
      <c r="C398" s="180" t="s">
        <v>270</v>
      </c>
      <c r="D398" s="161">
        <v>37275</v>
      </c>
      <c r="E398" s="161">
        <v>39424</v>
      </c>
      <c r="F398" s="161">
        <v>40575</v>
      </c>
      <c r="G398" s="161">
        <v>44958</v>
      </c>
      <c r="H398" s="161">
        <v>43614</v>
      </c>
    </row>
    <row r="399" spans="3:8" ht="15.75" thickBot="1" x14ac:dyDescent="0.3">
      <c r="C399" s="179" t="s">
        <v>271</v>
      </c>
      <c r="D399" s="158">
        <v>64407</v>
      </c>
      <c r="E399" s="158">
        <v>67366</v>
      </c>
      <c r="F399" s="158">
        <v>65160</v>
      </c>
      <c r="G399" s="158">
        <v>73926</v>
      </c>
      <c r="H399" s="158">
        <v>75335</v>
      </c>
    </row>
    <row r="400" spans="3:8" ht="15.75" thickBot="1" x14ac:dyDescent="0.3">
      <c r="C400" s="180" t="s">
        <v>272</v>
      </c>
      <c r="D400" s="161">
        <v>85255</v>
      </c>
      <c r="E400" s="161">
        <v>87941</v>
      </c>
      <c r="F400" s="161">
        <v>96940</v>
      </c>
      <c r="G400" s="161">
        <v>108334</v>
      </c>
      <c r="H400" s="161">
        <v>95629</v>
      </c>
    </row>
    <row r="401" spans="3:8" ht="15.75" thickBot="1" x14ac:dyDescent="0.3">
      <c r="C401" s="179" t="s">
        <v>273</v>
      </c>
      <c r="D401" s="158">
        <v>72465</v>
      </c>
      <c r="E401" s="158">
        <v>74269</v>
      </c>
      <c r="F401" s="158">
        <v>77539</v>
      </c>
      <c r="G401" s="158">
        <v>87148</v>
      </c>
      <c r="H401" s="158">
        <v>87191</v>
      </c>
    </row>
    <row r="402" spans="3:8" ht="15.75" thickBot="1" x14ac:dyDescent="0.3">
      <c r="C402" s="180" t="s">
        <v>274</v>
      </c>
      <c r="D402" s="161">
        <v>85255</v>
      </c>
      <c r="E402" s="161">
        <v>87941</v>
      </c>
      <c r="F402" s="161">
        <v>96940</v>
      </c>
      <c r="G402" s="161">
        <v>108334</v>
      </c>
      <c r="H402" s="161">
        <v>95629</v>
      </c>
    </row>
    <row r="403" spans="3:8" ht="15.75" thickBot="1" x14ac:dyDescent="0.3">
      <c r="C403" s="179" t="s">
        <v>275</v>
      </c>
      <c r="D403" s="158">
        <v>51125</v>
      </c>
      <c r="E403" s="158">
        <v>52449</v>
      </c>
      <c r="F403" s="158">
        <v>53296</v>
      </c>
      <c r="G403" s="158">
        <v>60279</v>
      </c>
      <c r="H403" s="158">
        <v>61784</v>
      </c>
    </row>
    <row r="404" spans="3:8" ht="15.75" thickBot="1" x14ac:dyDescent="0.3">
      <c r="C404" s="180" t="s">
        <v>276</v>
      </c>
      <c r="D404" s="161">
        <v>72465</v>
      </c>
      <c r="E404" s="161">
        <v>74269</v>
      </c>
      <c r="F404" s="161">
        <v>77539</v>
      </c>
      <c r="G404" s="161">
        <v>87148</v>
      </c>
      <c r="H404" s="161">
        <v>87191</v>
      </c>
    </row>
    <row r="405" spans="3:8" ht="15.75" thickBot="1" x14ac:dyDescent="0.3">
      <c r="C405" s="179" t="s">
        <v>277</v>
      </c>
      <c r="D405" s="158">
        <v>85255</v>
      </c>
      <c r="E405" s="158">
        <v>87941</v>
      </c>
      <c r="F405" s="158">
        <v>96940</v>
      </c>
      <c r="G405" s="158">
        <v>108334</v>
      </c>
      <c r="H405" s="158">
        <v>95629</v>
      </c>
    </row>
    <row r="406" spans="3:8" ht="15.75" thickBot="1" x14ac:dyDescent="0.3">
      <c r="C406" s="180" t="s">
        <v>278</v>
      </c>
      <c r="D406" s="161">
        <v>42374</v>
      </c>
      <c r="E406" s="161">
        <v>43858</v>
      </c>
      <c r="F406" s="161">
        <v>44662</v>
      </c>
      <c r="G406" s="161">
        <v>49935</v>
      </c>
      <c r="H406" s="161">
        <v>51181</v>
      </c>
    </row>
    <row r="407" spans="3:8" ht="15.75" thickBot="1" x14ac:dyDescent="0.3">
      <c r="C407" s="179" t="s">
        <v>279</v>
      </c>
      <c r="D407" s="158">
        <v>51125</v>
      </c>
      <c r="E407" s="158">
        <v>52449</v>
      </c>
      <c r="F407" s="158">
        <v>53296</v>
      </c>
      <c r="G407" s="158">
        <v>60279</v>
      </c>
      <c r="H407" s="158">
        <v>61784</v>
      </c>
    </row>
    <row r="408" spans="3:8" ht="15.75" thickBot="1" x14ac:dyDescent="0.3">
      <c r="C408" s="180" t="s">
        <v>280</v>
      </c>
      <c r="D408" s="161">
        <v>72465</v>
      </c>
      <c r="E408" s="161">
        <v>74269</v>
      </c>
      <c r="F408" s="161">
        <v>77539</v>
      </c>
      <c r="G408" s="161">
        <v>87148</v>
      </c>
      <c r="H408" s="161">
        <v>87191</v>
      </c>
    </row>
    <row r="409" spans="3:8" ht="15.75" thickBot="1" x14ac:dyDescent="0.3">
      <c r="C409" s="179" t="s">
        <v>281</v>
      </c>
      <c r="D409" s="158">
        <v>85255</v>
      </c>
      <c r="E409" s="158">
        <v>87941</v>
      </c>
      <c r="F409" s="158">
        <v>96940</v>
      </c>
      <c r="G409" s="158">
        <v>108334</v>
      </c>
      <c r="H409" s="158">
        <v>95629</v>
      </c>
    </row>
    <row r="410" spans="3:8" ht="15.75" thickBot="1" x14ac:dyDescent="0.3">
      <c r="C410" s="222" t="s">
        <v>254</v>
      </c>
      <c r="D410" s="223"/>
      <c r="E410" s="223"/>
      <c r="F410" s="223"/>
      <c r="G410" s="223"/>
      <c r="H410" s="224"/>
    </row>
    <row r="411" spans="3:8" ht="15.75" thickBot="1" x14ac:dyDescent="0.3">
      <c r="C411" s="179" t="s">
        <v>267</v>
      </c>
      <c r="D411" s="158">
        <v>99464</v>
      </c>
      <c r="E411" s="158">
        <v>102150</v>
      </c>
      <c r="F411" s="159" t="s">
        <v>242</v>
      </c>
      <c r="G411" s="159" t="s">
        <v>242</v>
      </c>
      <c r="H411" s="158">
        <v>109838</v>
      </c>
    </row>
    <row r="412" spans="3:8" ht="15.75" thickBot="1" x14ac:dyDescent="0.3">
      <c r="C412" s="180" t="s">
        <v>268</v>
      </c>
      <c r="D412" s="161">
        <v>99464</v>
      </c>
      <c r="E412" s="161">
        <v>102150</v>
      </c>
      <c r="F412" s="162" t="s">
        <v>242</v>
      </c>
      <c r="G412" s="162" t="s">
        <v>242</v>
      </c>
      <c r="H412" s="161">
        <v>109838</v>
      </c>
    </row>
    <row r="413" spans="3:8" ht="15.75" thickBot="1" x14ac:dyDescent="0.3">
      <c r="C413" s="179" t="s">
        <v>269</v>
      </c>
      <c r="D413" s="158">
        <v>67358</v>
      </c>
      <c r="E413" s="158">
        <v>70497</v>
      </c>
      <c r="F413" s="158">
        <v>74262</v>
      </c>
      <c r="G413" s="158">
        <v>83026</v>
      </c>
      <c r="H413" s="158">
        <v>78965</v>
      </c>
    </row>
    <row r="414" spans="3:8" ht="15.75" thickBot="1" x14ac:dyDescent="0.3">
      <c r="C414" s="180" t="s">
        <v>270</v>
      </c>
      <c r="D414" s="161">
        <v>40456</v>
      </c>
      <c r="E414" s="161">
        <v>42885</v>
      </c>
      <c r="F414" s="161">
        <v>46063</v>
      </c>
      <c r="G414" s="161">
        <v>50445</v>
      </c>
      <c r="H414" s="161">
        <v>47621</v>
      </c>
    </row>
    <row r="415" spans="3:8" ht="15.75" thickBot="1" x14ac:dyDescent="0.3">
      <c r="C415" s="179" t="s">
        <v>271</v>
      </c>
      <c r="D415" s="158">
        <v>67358</v>
      </c>
      <c r="E415" s="158">
        <v>70497</v>
      </c>
      <c r="F415" s="158">
        <v>74262</v>
      </c>
      <c r="G415" s="158">
        <v>83026</v>
      </c>
      <c r="H415" s="158">
        <v>78965</v>
      </c>
    </row>
    <row r="416" spans="3:8" ht="15.75" thickBot="1" x14ac:dyDescent="0.3">
      <c r="C416" s="180" t="s">
        <v>272</v>
      </c>
      <c r="D416" s="161">
        <v>99464</v>
      </c>
      <c r="E416" s="161">
        <v>102150</v>
      </c>
      <c r="F416" s="161">
        <v>112</v>
      </c>
      <c r="G416" s="161">
        <v>123325</v>
      </c>
      <c r="H416" s="161">
        <v>109838</v>
      </c>
    </row>
    <row r="417" spans="3:8" ht="15.75" thickBot="1" x14ac:dyDescent="0.3">
      <c r="C417" s="179" t="s">
        <v>273</v>
      </c>
      <c r="D417" s="158">
        <v>79494</v>
      </c>
      <c r="E417" s="158">
        <v>81044</v>
      </c>
      <c r="F417" s="158">
        <v>89458</v>
      </c>
      <c r="G417" s="158">
        <v>99066</v>
      </c>
      <c r="H417" s="158">
        <v>94818</v>
      </c>
    </row>
    <row r="418" spans="3:8" ht="15.75" thickBot="1" x14ac:dyDescent="0.3">
      <c r="C418" s="180" t="s">
        <v>274</v>
      </c>
      <c r="D418" s="161">
        <v>99464</v>
      </c>
      <c r="E418" s="161">
        <v>102150</v>
      </c>
      <c r="F418" s="161">
        <v>112</v>
      </c>
      <c r="G418" s="161">
        <v>123325</v>
      </c>
      <c r="H418" s="161">
        <v>109838</v>
      </c>
    </row>
    <row r="419" spans="3:8" ht="15.75" thickBot="1" x14ac:dyDescent="0.3">
      <c r="C419" s="179" t="s">
        <v>275</v>
      </c>
      <c r="D419" s="158">
        <v>55063</v>
      </c>
      <c r="E419" s="158">
        <v>56348</v>
      </c>
      <c r="F419" s="158">
        <v>61950</v>
      </c>
      <c r="G419" s="158">
        <v>68933</v>
      </c>
      <c r="H419" s="158">
        <v>65979</v>
      </c>
    </row>
    <row r="420" spans="3:8" ht="15.75" thickBot="1" x14ac:dyDescent="0.3">
      <c r="C420" s="180" t="s">
        <v>276</v>
      </c>
      <c r="D420" s="161">
        <v>79494</v>
      </c>
      <c r="E420" s="161">
        <v>81044</v>
      </c>
      <c r="F420" s="161">
        <v>89458</v>
      </c>
      <c r="G420" s="161">
        <v>99066</v>
      </c>
      <c r="H420" s="161">
        <v>94818</v>
      </c>
    </row>
    <row r="421" spans="3:8" ht="15.75" thickBot="1" x14ac:dyDescent="0.3">
      <c r="C421" s="179" t="s">
        <v>277</v>
      </c>
      <c r="D421" s="158">
        <v>99464</v>
      </c>
      <c r="E421" s="158">
        <v>102150</v>
      </c>
      <c r="F421" s="158">
        <v>112</v>
      </c>
      <c r="G421" s="158">
        <v>123325</v>
      </c>
      <c r="H421" s="158">
        <v>109838</v>
      </c>
    </row>
    <row r="422" spans="3:8" ht="15.75" thickBot="1" x14ac:dyDescent="0.3">
      <c r="C422" s="180" t="s">
        <v>278</v>
      </c>
      <c r="D422" s="161">
        <v>45127</v>
      </c>
      <c r="E422" s="161">
        <v>46341</v>
      </c>
      <c r="F422" s="161">
        <v>51138</v>
      </c>
      <c r="G422" s="161">
        <v>56411</v>
      </c>
      <c r="H422" s="161">
        <v>54261</v>
      </c>
    </row>
    <row r="423" spans="3:8" ht="15.75" thickBot="1" x14ac:dyDescent="0.3">
      <c r="C423" s="179" t="s">
        <v>279</v>
      </c>
      <c r="D423" s="158">
        <v>55063</v>
      </c>
      <c r="E423" s="158">
        <v>56348</v>
      </c>
      <c r="F423" s="158">
        <v>61950</v>
      </c>
      <c r="G423" s="158">
        <v>68933</v>
      </c>
      <c r="H423" s="158">
        <v>65979</v>
      </c>
    </row>
    <row r="424" spans="3:8" ht="15.75" thickBot="1" x14ac:dyDescent="0.3">
      <c r="C424" s="180" t="s">
        <v>280</v>
      </c>
      <c r="D424" s="161">
        <v>79494</v>
      </c>
      <c r="E424" s="161">
        <v>81044</v>
      </c>
      <c r="F424" s="161">
        <v>89458</v>
      </c>
      <c r="G424" s="161">
        <v>99066</v>
      </c>
      <c r="H424" s="161">
        <v>94818</v>
      </c>
    </row>
    <row r="425" spans="3:8" ht="15.75" thickBot="1" x14ac:dyDescent="0.3">
      <c r="C425" s="179" t="s">
        <v>281</v>
      </c>
      <c r="D425" s="158">
        <v>99464</v>
      </c>
      <c r="E425" s="158">
        <v>102150</v>
      </c>
      <c r="F425" s="158">
        <v>111931</v>
      </c>
      <c r="G425" s="158">
        <v>123325</v>
      </c>
      <c r="H425" s="158">
        <v>109838</v>
      </c>
    </row>
    <row r="427" spans="3:8" x14ac:dyDescent="0.25">
      <c r="C427" t="s">
        <v>285</v>
      </c>
    </row>
    <row r="428" spans="3:8" ht="15.75" thickBot="1" x14ac:dyDescent="0.3"/>
    <row r="429" spans="3:8" ht="15.75" thickBot="1" x14ac:dyDescent="0.3">
      <c r="C429" s="163" t="s">
        <v>251</v>
      </c>
      <c r="D429" s="165" t="s">
        <v>223</v>
      </c>
      <c r="E429" s="165" t="s">
        <v>224</v>
      </c>
      <c r="F429" s="165" t="s">
        <v>25</v>
      </c>
      <c r="G429" s="165" t="s">
        <v>170</v>
      </c>
      <c r="H429" s="166" t="s">
        <v>252</v>
      </c>
    </row>
    <row r="430" spans="3:8" ht="15.75" thickBot="1" x14ac:dyDescent="0.3">
      <c r="C430" s="219" t="s">
        <v>253</v>
      </c>
      <c r="D430" s="220"/>
      <c r="E430" s="220"/>
      <c r="F430" s="220"/>
      <c r="G430" s="220"/>
      <c r="H430" s="221"/>
    </row>
    <row r="431" spans="3:8" ht="15.75" thickBot="1" x14ac:dyDescent="0.3">
      <c r="C431" s="179" t="s">
        <v>267</v>
      </c>
      <c r="D431" s="158">
        <v>77834</v>
      </c>
      <c r="E431" s="158">
        <v>80262</v>
      </c>
      <c r="F431" s="159" t="s">
        <v>242</v>
      </c>
      <c r="G431" s="159" t="s">
        <v>242</v>
      </c>
      <c r="H431" s="158">
        <v>87235</v>
      </c>
    </row>
    <row r="432" spans="3:8" ht="15.75" thickBot="1" x14ac:dyDescent="0.3">
      <c r="C432" s="180" t="s">
        <v>268</v>
      </c>
      <c r="D432" s="161">
        <v>77834</v>
      </c>
      <c r="E432" s="161">
        <v>80262</v>
      </c>
      <c r="F432" s="162" t="s">
        <v>242</v>
      </c>
      <c r="G432" s="162" t="s">
        <v>242</v>
      </c>
      <c r="H432" s="161">
        <v>87235</v>
      </c>
    </row>
    <row r="433" spans="3:8" ht="15.75" thickBot="1" x14ac:dyDescent="0.3">
      <c r="C433" s="179" t="s">
        <v>269</v>
      </c>
      <c r="D433" s="158">
        <v>56304</v>
      </c>
      <c r="E433" s="158">
        <v>58994</v>
      </c>
      <c r="F433" s="158">
        <v>60222</v>
      </c>
      <c r="G433" s="158">
        <v>64629</v>
      </c>
      <c r="H433" s="158">
        <v>66164</v>
      </c>
    </row>
    <row r="434" spans="3:8" ht="15.75" thickBot="1" x14ac:dyDescent="0.3">
      <c r="C434" s="180" t="s">
        <v>270</v>
      </c>
      <c r="D434" s="161">
        <v>32599</v>
      </c>
      <c r="E434" s="161">
        <v>34554</v>
      </c>
      <c r="F434" s="161">
        <v>37773</v>
      </c>
      <c r="G434" s="161">
        <v>39977</v>
      </c>
      <c r="H434" s="161">
        <v>38313</v>
      </c>
    </row>
    <row r="435" spans="3:8" ht="15.75" thickBot="1" x14ac:dyDescent="0.3">
      <c r="C435" s="179" t="s">
        <v>271</v>
      </c>
      <c r="D435" s="158">
        <v>56304</v>
      </c>
      <c r="E435" s="158">
        <v>58994</v>
      </c>
      <c r="F435" s="158">
        <v>60222</v>
      </c>
      <c r="G435" s="158">
        <v>64629</v>
      </c>
      <c r="H435" s="158">
        <v>66164</v>
      </c>
    </row>
    <row r="436" spans="3:8" ht="15.75" thickBot="1" x14ac:dyDescent="0.3">
      <c r="C436" s="180" t="s">
        <v>272</v>
      </c>
      <c r="D436" s="161">
        <v>77834</v>
      </c>
      <c r="E436" s="161">
        <v>80262</v>
      </c>
      <c r="F436" s="161">
        <v>88502</v>
      </c>
      <c r="G436" s="161">
        <v>98983</v>
      </c>
      <c r="H436" s="161">
        <v>87235</v>
      </c>
    </row>
    <row r="437" spans="3:8" ht="15.75" thickBot="1" x14ac:dyDescent="0.3">
      <c r="C437" s="179" t="s">
        <v>273</v>
      </c>
      <c r="D437" s="158">
        <v>64810</v>
      </c>
      <c r="E437" s="158">
        <v>66514</v>
      </c>
      <c r="F437" s="158">
        <v>73693</v>
      </c>
      <c r="G437" s="158">
        <v>78934</v>
      </c>
      <c r="H437" s="158">
        <v>78171</v>
      </c>
    </row>
    <row r="438" spans="3:8" ht="15.75" thickBot="1" x14ac:dyDescent="0.3">
      <c r="C438" s="180" t="s">
        <v>274</v>
      </c>
      <c r="D438" s="161">
        <v>77834</v>
      </c>
      <c r="E438" s="161">
        <v>80262</v>
      </c>
      <c r="F438" s="161">
        <v>88502</v>
      </c>
      <c r="G438" s="161">
        <v>98983</v>
      </c>
      <c r="H438" s="161">
        <v>87235</v>
      </c>
    </row>
    <row r="439" spans="3:8" ht="15.75" thickBot="1" x14ac:dyDescent="0.3">
      <c r="C439" s="179" t="s">
        <v>275</v>
      </c>
      <c r="D439" s="158">
        <v>45460</v>
      </c>
      <c r="E439" s="158">
        <v>46731</v>
      </c>
      <c r="F439" s="158">
        <v>50505</v>
      </c>
      <c r="G439" s="158">
        <v>54368</v>
      </c>
      <c r="H439" s="158">
        <v>55148</v>
      </c>
    </row>
    <row r="440" spans="3:8" ht="15.75" thickBot="1" x14ac:dyDescent="0.3">
      <c r="C440" s="180" t="s">
        <v>276</v>
      </c>
      <c r="D440" s="161">
        <v>64810</v>
      </c>
      <c r="E440" s="161">
        <v>66514</v>
      </c>
      <c r="F440" s="161">
        <v>73693</v>
      </c>
      <c r="G440" s="161">
        <v>78934</v>
      </c>
      <c r="H440" s="161">
        <v>78171</v>
      </c>
    </row>
    <row r="441" spans="3:8" ht="15.75" thickBot="1" x14ac:dyDescent="0.3">
      <c r="C441" s="179" t="s">
        <v>277</v>
      </c>
      <c r="D441" s="158">
        <v>77834</v>
      </c>
      <c r="E441" s="158">
        <v>80262</v>
      </c>
      <c r="F441" s="158">
        <v>88502</v>
      </c>
      <c r="G441" s="158">
        <v>98983</v>
      </c>
      <c r="H441" s="158">
        <v>87235</v>
      </c>
    </row>
    <row r="442" spans="3:8" ht="15.75" thickBot="1" x14ac:dyDescent="0.3">
      <c r="C442" s="180" t="s">
        <v>278</v>
      </c>
      <c r="D442" s="161">
        <v>37581</v>
      </c>
      <c r="E442" s="161">
        <v>38995</v>
      </c>
      <c r="F442" s="161">
        <v>42386</v>
      </c>
      <c r="G442" s="161">
        <v>44961</v>
      </c>
      <c r="H442" s="161">
        <v>45592</v>
      </c>
    </row>
    <row r="443" spans="3:8" ht="15.75" thickBot="1" x14ac:dyDescent="0.3">
      <c r="C443" s="179" t="s">
        <v>279</v>
      </c>
      <c r="D443" s="158">
        <v>45460</v>
      </c>
      <c r="E443" s="158">
        <v>46731</v>
      </c>
      <c r="F443" s="158">
        <v>50505</v>
      </c>
      <c r="G443" s="158">
        <v>54368</v>
      </c>
      <c r="H443" s="158">
        <v>55148</v>
      </c>
    </row>
    <row r="444" spans="3:8" ht="15.75" thickBot="1" x14ac:dyDescent="0.3">
      <c r="C444" s="180" t="s">
        <v>280</v>
      </c>
      <c r="D444" s="161">
        <v>64810</v>
      </c>
      <c r="E444" s="161">
        <v>66514</v>
      </c>
      <c r="F444" s="161">
        <v>73693</v>
      </c>
      <c r="G444" s="161">
        <v>78934</v>
      </c>
      <c r="H444" s="161">
        <v>78171</v>
      </c>
    </row>
    <row r="445" spans="3:8" ht="15.75" thickBot="1" x14ac:dyDescent="0.3">
      <c r="C445" s="179" t="s">
        <v>281</v>
      </c>
      <c r="D445" s="158">
        <v>77834</v>
      </c>
      <c r="E445" s="158">
        <v>80262</v>
      </c>
      <c r="F445" s="158">
        <v>88502</v>
      </c>
      <c r="G445" s="158">
        <v>98983</v>
      </c>
      <c r="H445" s="158">
        <v>87235</v>
      </c>
    </row>
    <row r="446" spans="3:8" ht="15.75" thickBot="1" x14ac:dyDescent="0.3">
      <c r="C446" s="222" t="s">
        <v>254</v>
      </c>
      <c r="D446" s="223"/>
      <c r="E446" s="223"/>
      <c r="F446" s="223"/>
      <c r="G446" s="223"/>
      <c r="H446" s="224"/>
    </row>
    <row r="447" spans="3:8" ht="15.75" thickBot="1" x14ac:dyDescent="0.3">
      <c r="C447" s="179" t="s">
        <v>267</v>
      </c>
      <c r="D447" s="158">
        <v>90806</v>
      </c>
      <c r="E447" s="158">
        <v>93234</v>
      </c>
      <c r="F447" s="159" t="s">
        <v>242</v>
      </c>
      <c r="G447" s="159" t="s">
        <v>242</v>
      </c>
      <c r="H447" s="158">
        <v>100207</v>
      </c>
    </row>
    <row r="448" spans="3:8" ht="15.75" thickBot="1" x14ac:dyDescent="0.3">
      <c r="C448" s="180" t="s">
        <v>268</v>
      </c>
      <c r="D448" s="161">
        <v>90806</v>
      </c>
      <c r="E448" s="161">
        <v>93234</v>
      </c>
      <c r="F448" s="162" t="s">
        <v>242</v>
      </c>
      <c r="G448" s="162" t="s">
        <v>242</v>
      </c>
      <c r="H448" s="161">
        <v>100207</v>
      </c>
    </row>
    <row r="449" spans="3:8" ht="15.75" thickBot="1" x14ac:dyDescent="0.3">
      <c r="C449" s="179" t="s">
        <v>269</v>
      </c>
      <c r="D449" s="158">
        <v>58743</v>
      </c>
      <c r="E449" s="158">
        <v>61598</v>
      </c>
      <c r="F449" s="158">
        <v>64734</v>
      </c>
      <c r="G449" s="158">
        <v>69140</v>
      </c>
      <c r="H449" s="158">
        <v>69208</v>
      </c>
    </row>
    <row r="450" spans="3:8" ht="15.75" thickBot="1" x14ac:dyDescent="0.3">
      <c r="C450" s="180" t="s">
        <v>270</v>
      </c>
      <c r="D450" s="161">
        <v>35378</v>
      </c>
      <c r="E450" s="161">
        <v>37586</v>
      </c>
      <c r="F450" s="161">
        <v>40389</v>
      </c>
      <c r="G450" s="161">
        <v>42591</v>
      </c>
      <c r="H450" s="161">
        <v>41834</v>
      </c>
    </row>
    <row r="451" spans="3:8" ht="15.75" thickBot="1" x14ac:dyDescent="0.3">
      <c r="C451" s="179" t="s">
        <v>271</v>
      </c>
      <c r="D451" s="158">
        <v>58743</v>
      </c>
      <c r="E451" s="158">
        <v>61598</v>
      </c>
      <c r="F451" s="158">
        <v>64734</v>
      </c>
      <c r="G451" s="158">
        <v>69140</v>
      </c>
      <c r="H451" s="158">
        <v>69208</v>
      </c>
    </row>
    <row r="452" spans="3:8" ht="15.75" thickBot="1" x14ac:dyDescent="0.3">
      <c r="C452" s="180" t="s">
        <v>272</v>
      </c>
      <c r="D452" s="161">
        <v>90806</v>
      </c>
      <c r="E452" s="161">
        <v>93234</v>
      </c>
      <c r="F452" s="161">
        <v>102176</v>
      </c>
      <c r="G452" s="161">
        <v>112656</v>
      </c>
      <c r="H452" s="161">
        <v>100207</v>
      </c>
    </row>
    <row r="453" spans="3:8" ht="15.75" thickBot="1" x14ac:dyDescent="0.3">
      <c r="C453" s="179" t="s">
        <v>273</v>
      </c>
      <c r="D453" s="158">
        <v>71021</v>
      </c>
      <c r="E453" s="158">
        <v>72495</v>
      </c>
      <c r="F453" s="158">
        <v>79913</v>
      </c>
      <c r="G453" s="158">
        <v>85154</v>
      </c>
      <c r="H453" s="158">
        <v>84915</v>
      </c>
    </row>
    <row r="454" spans="3:8" ht="15.75" thickBot="1" x14ac:dyDescent="0.3">
      <c r="C454" s="180" t="s">
        <v>274</v>
      </c>
      <c r="D454" s="161">
        <v>90806</v>
      </c>
      <c r="E454" s="161">
        <v>93234</v>
      </c>
      <c r="F454" s="161">
        <v>102176</v>
      </c>
      <c r="G454" s="161">
        <v>112656</v>
      </c>
      <c r="H454" s="161">
        <v>100207</v>
      </c>
    </row>
    <row r="455" spans="3:8" ht="15.75" thickBot="1" x14ac:dyDescent="0.3">
      <c r="C455" s="179" t="s">
        <v>275</v>
      </c>
      <c r="D455" s="158">
        <v>48953</v>
      </c>
      <c r="E455" s="158">
        <v>50156</v>
      </c>
      <c r="F455" s="158">
        <v>55090</v>
      </c>
      <c r="G455" s="158">
        <v>58955</v>
      </c>
      <c r="H455" s="158">
        <v>58833</v>
      </c>
    </row>
    <row r="456" spans="3:8" ht="15.75" thickBot="1" x14ac:dyDescent="0.3">
      <c r="C456" s="180" t="s">
        <v>276</v>
      </c>
      <c r="D456" s="161">
        <v>71021</v>
      </c>
      <c r="E456" s="161">
        <v>72495</v>
      </c>
      <c r="F456" s="161">
        <v>79913</v>
      </c>
      <c r="G456" s="161">
        <v>85154</v>
      </c>
      <c r="H456" s="161">
        <v>84915</v>
      </c>
    </row>
    <row r="457" spans="3:8" ht="15.75" thickBot="1" x14ac:dyDescent="0.3">
      <c r="C457" s="179" t="s">
        <v>277</v>
      </c>
      <c r="D457" s="158">
        <v>90806</v>
      </c>
      <c r="E457" s="158">
        <v>93234</v>
      </c>
      <c r="F457" s="158">
        <v>102176</v>
      </c>
      <c r="G457" s="158">
        <v>112656</v>
      </c>
      <c r="H457" s="158">
        <v>100207</v>
      </c>
    </row>
    <row r="458" spans="3:8" ht="15.75" thickBot="1" x14ac:dyDescent="0.3">
      <c r="C458" s="180" t="s">
        <v>278</v>
      </c>
      <c r="D458" s="161">
        <v>40076</v>
      </c>
      <c r="E458" s="161">
        <v>41224</v>
      </c>
      <c r="F458" s="161">
        <v>45441</v>
      </c>
      <c r="G458" s="161">
        <v>48014</v>
      </c>
      <c r="H458" s="161">
        <v>48360</v>
      </c>
    </row>
    <row r="459" spans="3:8" ht="15.75" thickBot="1" x14ac:dyDescent="0.3">
      <c r="C459" s="179" t="s">
        <v>279</v>
      </c>
      <c r="D459" s="158">
        <v>48953</v>
      </c>
      <c r="E459" s="158">
        <v>50156</v>
      </c>
      <c r="F459" s="158">
        <v>55090</v>
      </c>
      <c r="G459" s="158">
        <v>58955</v>
      </c>
      <c r="H459" s="158">
        <v>58833</v>
      </c>
    </row>
    <row r="460" spans="3:8" ht="15.75" thickBot="1" x14ac:dyDescent="0.3">
      <c r="C460" s="180" t="s">
        <v>280</v>
      </c>
      <c r="D460" s="161">
        <v>71021</v>
      </c>
      <c r="E460" s="161">
        <v>72495</v>
      </c>
      <c r="F460" s="161">
        <v>79913</v>
      </c>
      <c r="G460" s="161">
        <v>85154</v>
      </c>
      <c r="H460" s="161">
        <v>84915</v>
      </c>
    </row>
    <row r="461" spans="3:8" ht="15.75" thickBot="1" x14ac:dyDescent="0.3">
      <c r="C461" s="179" t="s">
        <v>281</v>
      </c>
      <c r="D461" s="158">
        <v>90806</v>
      </c>
      <c r="E461" s="158">
        <v>93234</v>
      </c>
      <c r="F461" s="158">
        <v>102176</v>
      </c>
      <c r="G461" s="158">
        <v>112656</v>
      </c>
      <c r="H461" s="158">
        <v>100207</v>
      </c>
    </row>
    <row r="463" spans="3:8" x14ac:dyDescent="0.25">
      <c r="C463" t="s">
        <v>286</v>
      </c>
    </row>
    <row r="464" spans="3:8" ht="15.75" thickBot="1" x14ac:dyDescent="0.3"/>
    <row r="465" spans="3:8" ht="15.75" thickBot="1" x14ac:dyDescent="0.3">
      <c r="C465" s="163" t="s">
        <v>251</v>
      </c>
      <c r="D465" s="165" t="s">
        <v>223</v>
      </c>
      <c r="E465" s="165" t="s">
        <v>224</v>
      </c>
      <c r="F465" s="165" t="s">
        <v>25</v>
      </c>
      <c r="G465" s="165" t="s">
        <v>170</v>
      </c>
      <c r="H465" s="166" t="s">
        <v>252</v>
      </c>
    </row>
    <row r="466" spans="3:8" ht="15.75" thickBot="1" x14ac:dyDescent="0.3">
      <c r="C466" s="219" t="s">
        <v>253</v>
      </c>
      <c r="D466" s="220"/>
      <c r="E466" s="220"/>
      <c r="F466" s="220"/>
      <c r="G466" s="220"/>
      <c r="H466" s="221"/>
    </row>
    <row r="467" spans="3:8" ht="15.75" thickBot="1" x14ac:dyDescent="0.3">
      <c r="C467" s="179" t="s">
        <v>267</v>
      </c>
      <c r="D467" s="158">
        <v>79406</v>
      </c>
      <c r="E467" s="158">
        <v>81852</v>
      </c>
      <c r="F467" s="159" t="s">
        <v>242</v>
      </c>
      <c r="G467" s="159" t="s">
        <v>242</v>
      </c>
      <c r="H467" s="158">
        <v>88841</v>
      </c>
    </row>
    <row r="468" spans="3:8" ht="15.75" thickBot="1" x14ac:dyDescent="0.3">
      <c r="C468" s="180" t="s">
        <v>268</v>
      </c>
      <c r="D468" s="161">
        <v>79406</v>
      </c>
      <c r="E468" s="161">
        <v>81852</v>
      </c>
      <c r="F468" s="162" t="s">
        <v>242</v>
      </c>
      <c r="G468" s="162" t="s">
        <v>242</v>
      </c>
      <c r="H468" s="161">
        <v>88841</v>
      </c>
    </row>
    <row r="469" spans="3:8" ht="15.75" thickBot="1" x14ac:dyDescent="0.3">
      <c r="C469" s="179" t="s">
        <v>269</v>
      </c>
      <c r="D469" s="158">
        <v>61130</v>
      </c>
      <c r="E469" s="158">
        <v>63821</v>
      </c>
      <c r="F469" s="158">
        <v>65160</v>
      </c>
      <c r="G469" s="158">
        <v>69567</v>
      </c>
      <c r="H469" s="158">
        <v>71066</v>
      </c>
    </row>
    <row r="470" spans="3:8" ht="15.75" thickBot="1" x14ac:dyDescent="0.3">
      <c r="C470" s="180" t="s">
        <v>270</v>
      </c>
      <c r="D470" s="161">
        <v>35326</v>
      </c>
      <c r="E470" s="161">
        <v>37280</v>
      </c>
      <c r="F470" s="161">
        <v>40575</v>
      </c>
      <c r="G470" s="161">
        <v>42779</v>
      </c>
      <c r="H470" s="161">
        <v>41089</v>
      </c>
    </row>
    <row r="471" spans="3:8" ht="15.75" thickBot="1" x14ac:dyDescent="0.3">
      <c r="C471" s="179" t="s">
        <v>271</v>
      </c>
      <c r="D471" s="158">
        <v>61130</v>
      </c>
      <c r="E471" s="158">
        <v>63821</v>
      </c>
      <c r="F471" s="158">
        <v>65160</v>
      </c>
      <c r="G471" s="158">
        <v>69567</v>
      </c>
      <c r="H471" s="158">
        <v>71066</v>
      </c>
    </row>
    <row r="472" spans="3:8" ht="15.75" thickBot="1" x14ac:dyDescent="0.3">
      <c r="C472" s="180" t="s">
        <v>272</v>
      </c>
      <c r="D472" s="161">
        <v>79406</v>
      </c>
      <c r="E472" s="161">
        <v>81852</v>
      </c>
      <c r="F472" s="161">
        <v>89870</v>
      </c>
      <c r="G472" s="161">
        <v>100351</v>
      </c>
      <c r="H472" s="161">
        <v>88841</v>
      </c>
    </row>
    <row r="473" spans="3:8" ht="15.75" thickBot="1" x14ac:dyDescent="0.3">
      <c r="C473" s="179" t="s">
        <v>273</v>
      </c>
      <c r="D473" s="158">
        <v>68511</v>
      </c>
      <c r="E473" s="158">
        <v>70215</v>
      </c>
      <c r="F473" s="158">
        <v>77539</v>
      </c>
      <c r="G473" s="158">
        <v>82780</v>
      </c>
      <c r="H473" s="158">
        <v>81969</v>
      </c>
    </row>
    <row r="474" spans="3:8" ht="15.75" thickBot="1" x14ac:dyDescent="0.3">
      <c r="C474" s="180" t="s">
        <v>274</v>
      </c>
      <c r="D474" s="161">
        <v>79406</v>
      </c>
      <c r="E474" s="161">
        <v>81852</v>
      </c>
      <c r="F474" s="161">
        <v>89870</v>
      </c>
      <c r="G474" s="161">
        <v>100351</v>
      </c>
      <c r="H474" s="161">
        <v>88841</v>
      </c>
    </row>
    <row r="475" spans="3:8" ht="15.75" thickBot="1" x14ac:dyDescent="0.3">
      <c r="C475" s="179" t="s">
        <v>275</v>
      </c>
      <c r="D475" s="158">
        <v>48140</v>
      </c>
      <c r="E475" s="158">
        <v>49411</v>
      </c>
      <c r="F475" s="158">
        <v>53296</v>
      </c>
      <c r="G475" s="158">
        <v>57160</v>
      </c>
      <c r="H475" s="158">
        <v>57901</v>
      </c>
    </row>
    <row r="476" spans="3:8" ht="15.75" thickBot="1" x14ac:dyDescent="0.3">
      <c r="C476" s="180" t="s">
        <v>276</v>
      </c>
      <c r="D476" s="161">
        <v>68511</v>
      </c>
      <c r="E476" s="161">
        <v>70215</v>
      </c>
      <c r="F476" s="161">
        <v>77539</v>
      </c>
      <c r="G476" s="161">
        <v>82780</v>
      </c>
      <c r="H476" s="161">
        <v>81969</v>
      </c>
    </row>
    <row r="477" spans="3:8" ht="15.75" thickBot="1" x14ac:dyDescent="0.3">
      <c r="C477" s="179" t="s">
        <v>277</v>
      </c>
      <c r="D477" s="158">
        <v>79406</v>
      </c>
      <c r="E477" s="158">
        <v>81852</v>
      </c>
      <c r="F477" s="158">
        <v>89870</v>
      </c>
      <c r="G477" s="158">
        <v>100351</v>
      </c>
      <c r="H477" s="158">
        <v>88841</v>
      </c>
    </row>
    <row r="478" spans="3:8" ht="15.75" thickBot="1" x14ac:dyDescent="0.3">
      <c r="C478" s="180" t="s">
        <v>278</v>
      </c>
      <c r="D478" s="161">
        <v>39761</v>
      </c>
      <c r="E478" s="161">
        <v>41175</v>
      </c>
      <c r="F478" s="161">
        <v>44662</v>
      </c>
      <c r="G478" s="161">
        <v>47235</v>
      </c>
      <c r="H478" s="161">
        <v>47835</v>
      </c>
    </row>
    <row r="479" spans="3:8" ht="15.75" thickBot="1" x14ac:dyDescent="0.3">
      <c r="C479" s="179" t="s">
        <v>279</v>
      </c>
      <c r="D479" s="158">
        <v>48140</v>
      </c>
      <c r="E479" s="158">
        <v>49411</v>
      </c>
      <c r="F479" s="158">
        <v>53296</v>
      </c>
      <c r="G479" s="158">
        <v>57160</v>
      </c>
      <c r="H479" s="158">
        <v>57901</v>
      </c>
    </row>
    <row r="480" spans="3:8" ht="15.75" thickBot="1" x14ac:dyDescent="0.3">
      <c r="C480" s="180" t="s">
        <v>280</v>
      </c>
      <c r="D480" s="161">
        <v>68511</v>
      </c>
      <c r="E480" s="161">
        <v>70215</v>
      </c>
      <c r="F480" s="161">
        <v>77539</v>
      </c>
      <c r="G480" s="161">
        <v>82780</v>
      </c>
      <c r="H480" s="161">
        <v>81969</v>
      </c>
    </row>
    <row r="481" spans="3:8" ht="15.75" thickBot="1" x14ac:dyDescent="0.3">
      <c r="C481" s="179" t="s">
        <v>281</v>
      </c>
      <c r="D481" s="158">
        <v>79406</v>
      </c>
      <c r="E481" s="158">
        <v>81852</v>
      </c>
      <c r="F481" s="158">
        <v>89870</v>
      </c>
      <c r="G481" s="158">
        <v>100351</v>
      </c>
      <c r="H481" s="158">
        <v>88841</v>
      </c>
    </row>
    <row r="482" spans="3:8" ht="15.75" thickBot="1" x14ac:dyDescent="0.3">
      <c r="C482" s="222" t="s">
        <v>254</v>
      </c>
      <c r="D482" s="223"/>
      <c r="E482" s="223"/>
      <c r="F482" s="223"/>
      <c r="G482" s="223"/>
      <c r="H482" s="224"/>
    </row>
    <row r="483" spans="3:8" ht="15.75" thickBot="1" x14ac:dyDescent="0.3">
      <c r="C483" s="179" t="s">
        <v>267</v>
      </c>
      <c r="D483" s="158">
        <v>92640</v>
      </c>
      <c r="E483" s="158">
        <v>95087</v>
      </c>
      <c r="F483" s="159" t="s">
        <v>242</v>
      </c>
      <c r="G483" s="159" t="s">
        <v>242</v>
      </c>
      <c r="H483" s="158">
        <v>102075</v>
      </c>
    </row>
    <row r="484" spans="3:8" ht="15.75" thickBot="1" x14ac:dyDescent="0.3">
      <c r="C484" s="180" t="s">
        <v>268</v>
      </c>
      <c r="D484" s="161">
        <v>92640</v>
      </c>
      <c r="E484" s="161">
        <v>95087</v>
      </c>
      <c r="F484" s="162" t="s">
        <v>242</v>
      </c>
      <c r="G484" s="162" t="s">
        <v>242</v>
      </c>
      <c r="H484" s="161">
        <v>102075</v>
      </c>
    </row>
    <row r="485" spans="3:8" ht="15.75" thickBot="1" x14ac:dyDescent="0.3">
      <c r="C485" s="179" t="s">
        <v>269</v>
      </c>
      <c r="D485" s="158">
        <v>63861</v>
      </c>
      <c r="E485" s="158">
        <v>66716</v>
      </c>
      <c r="F485" s="158">
        <v>69983</v>
      </c>
      <c r="G485" s="158">
        <v>74390</v>
      </c>
      <c r="H485" s="158">
        <v>74413</v>
      </c>
    </row>
    <row r="486" spans="3:8" ht="15.75" thickBot="1" x14ac:dyDescent="0.3">
      <c r="C486" s="180" t="s">
        <v>270</v>
      </c>
      <c r="D486" s="161">
        <v>38253</v>
      </c>
      <c r="E486" s="161">
        <v>40460</v>
      </c>
      <c r="F486" s="161">
        <v>43350</v>
      </c>
      <c r="G486" s="161">
        <v>45554</v>
      </c>
      <c r="H486" s="161">
        <v>44766</v>
      </c>
    </row>
    <row r="487" spans="3:8" ht="15.75" thickBot="1" x14ac:dyDescent="0.3">
      <c r="C487" s="179" t="s">
        <v>271</v>
      </c>
      <c r="D487" s="158">
        <v>63861</v>
      </c>
      <c r="E487" s="158">
        <v>66716</v>
      </c>
      <c r="F487" s="158">
        <v>69983</v>
      </c>
      <c r="G487" s="158">
        <v>74390</v>
      </c>
      <c r="H487" s="158">
        <v>74413</v>
      </c>
    </row>
    <row r="488" spans="3:8" ht="15.75" thickBot="1" x14ac:dyDescent="0.3">
      <c r="C488" s="180" t="s">
        <v>272</v>
      </c>
      <c r="D488" s="161">
        <v>92640</v>
      </c>
      <c r="E488" s="161">
        <v>95087</v>
      </c>
      <c r="F488" s="161">
        <v>103831</v>
      </c>
      <c r="G488" s="161">
        <v>114316</v>
      </c>
      <c r="H488" s="161">
        <v>102075</v>
      </c>
    </row>
    <row r="489" spans="3:8" ht="15.75" thickBot="1" x14ac:dyDescent="0.3">
      <c r="C489" s="179" t="s">
        <v>273</v>
      </c>
      <c r="D489" s="158">
        <v>74972</v>
      </c>
      <c r="E489" s="158">
        <v>76447</v>
      </c>
      <c r="F489" s="158">
        <v>84028</v>
      </c>
      <c r="G489" s="158">
        <v>89269</v>
      </c>
      <c r="H489" s="158">
        <v>88975</v>
      </c>
    </row>
    <row r="490" spans="3:8" ht="15.75" thickBot="1" x14ac:dyDescent="0.3">
      <c r="C490" s="180" t="s">
        <v>274</v>
      </c>
      <c r="D490" s="161">
        <v>92640</v>
      </c>
      <c r="E490" s="161">
        <v>95087</v>
      </c>
      <c r="F490" s="161">
        <v>103831</v>
      </c>
      <c r="G490" s="161">
        <v>114316</v>
      </c>
      <c r="H490" s="161">
        <v>102075</v>
      </c>
    </row>
    <row r="491" spans="3:8" ht="15.75" thickBot="1" x14ac:dyDescent="0.3">
      <c r="C491" s="179" t="s">
        <v>275</v>
      </c>
      <c r="D491" s="158">
        <v>51803</v>
      </c>
      <c r="E491" s="158">
        <v>53005</v>
      </c>
      <c r="F491" s="158">
        <v>58065</v>
      </c>
      <c r="G491" s="158">
        <v>61929</v>
      </c>
      <c r="H491" s="158">
        <v>61767</v>
      </c>
    </row>
    <row r="492" spans="3:8" ht="15.75" thickBot="1" x14ac:dyDescent="0.3">
      <c r="C492" s="180" t="s">
        <v>276</v>
      </c>
      <c r="D492" s="161">
        <v>74972</v>
      </c>
      <c r="E492" s="161">
        <v>76447</v>
      </c>
      <c r="F492" s="161">
        <v>84028</v>
      </c>
      <c r="G492" s="161">
        <v>89269</v>
      </c>
      <c r="H492" s="161">
        <v>88975</v>
      </c>
    </row>
    <row r="493" spans="3:8" ht="15.75" thickBot="1" x14ac:dyDescent="0.3">
      <c r="C493" s="179" t="s">
        <v>277</v>
      </c>
      <c r="D493" s="158">
        <v>92640</v>
      </c>
      <c r="E493" s="158">
        <v>95087</v>
      </c>
      <c r="F493" s="158">
        <v>103831</v>
      </c>
      <c r="G493" s="158">
        <v>114316</v>
      </c>
      <c r="H493" s="158">
        <v>102075</v>
      </c>
    </row>
    <row r="494" spans="3:8" ht="15.75" thickBot="1" x14ac:dyDescent="0.3">
      <c r="C494" s="180" t="s">
        <v>278</v>
      </c>
      <c r="D494" s="161">
        <v>42322</v>
      </c>
      <c r="E494" s="161">
        <v>43470</v>
      </c>
      <c r="F494" s="161">
        <v>47787</v>
      </c>
      <c r="G494" s="161">
        <v>50360</v>
      </c>
      <c r="H494" s="161">
        <v>50674</v>
      </c>
    </row>
    <row r="495" spans="3:8" ht="15.75" thickBot="1" x14ac:dyDescent="0.3">
      <c r="C495" s="179" t="s">
        <v>279</v>
      </c>
      <c r="D495" s="158">
        <v>51803</v>
      </c>
      <c r="E495" s="158">
        <v>53005</v>
      </c>
      <c r="F495" s="158">
        <v>58065</v>
      </c>
      <c r="G495" s="158">
        <v>61929</v>
      </c>
      <c r="H495" s="158">
        <v>61767</v>
      </c>
    </row>
    <row r="496" spans="3:8" ht="15.75" thickBot="1" x14ac:dyDescent="0.3">
      <c r="C496" s="180" t="s">
        <v>280</v>
      </c>
      <c r="D496" s="161">
        <v>74972</v>
      </c>
      <c r="E496" s="161">
        <v>76447</v>
      </c>
      <c r="F496" s="161">
        <v>84028</v>
      </c>
      <c r="G496" s="161">
        <v>89269</v>
      </c>
      <c r="H496" s="161">
        <v>88975</v>
      </c>
    </row>
    <row r="497" spans="3:9" ht="15.75" thickBot="1" x14ac:dyDescent="0.3">
      <c r="C497" s="179" t="s">
        <v>281</v>
      </c>
      <c r="D497" s="158">
        <v>92640</v>
      </c>
      <c r="E497" s="158">
        <v>95087</v>
      </c>
      <c r="F497" s="158">
        <v>103831</v>
      </c>
      <c r="G497" s="158">
        <v>114316</v>
      </c>
      <c r="H497" s="158">
        <v>102075</v>
      </c>
    </row>
    <row r="499" spans="3:9" x14ac:dyDescent="0.25">
      <c r="C499" t="s">
        <v>287</v>
      </c>
    </row>
    <row r="500" spans="3:9" ht="15.75" thickBot="1" x14ac:dyDescent="0.3"/>
    <row r="501" spans="3:9" ht="15.75" thickBot="1" x14ac:dyDescent="0.3">
      <c r="C501" s="163" t="s">
        <v>251</v>
      </c>
      <c r="D501" s="164" t="s">
        <v>22</v>
      </c>
      <c r="E501" s="165" t="s">
        <v>223</v>
      </c>
      <c r="F501" s="165" t="s">
        <v>224</v>
      </c>
      <c r="G501" s="165" t="s">
        <v>25</v>
      </c>
      <c r="H501" s="165" t="s">
        <v>170</v>
      </c>
      <c r="I501" s="166" t="s">
        <v>252</v>
      </c>
    </row>
    <row r="502" spans="3:9" ht="15.75" customHeight="1" thickBot="1" x14ac:dyDescent="0.3">
      <c r="C502" s="213" t="s">
        <v>253</v>
      </c>
      <c r="D502" s="214"/>
      <c r="E502" s="214"/>
      <c r="F502" s="214"/>
      <c r="G502" s="214"/>
      <c r="H502" s="214"/>
      <c r="I502" s="215"/>
    </row>
    <row r="503" spans="3:9" ht="15.75" thickBot="1" x14ac:dyDescent="0.3">
      <c r="C503" s="179" t="s">
        <v>267</v>
      </c>
      <c r="D503" s="150">
        <v>24472</v>
      </c>
      <c r="E503" s="158">
        <v>25014</v>
      </c>
      <c r="F503" s="158">
        <v>42465</v>
      </c>
      <c r="G503" s="159" t="s">
        <v>242</v>
      </c>
      <c r="H503" s="159" t="s">
        <v>242</v>
      </c>
      <c r="I503" s="158">
        <v>66117</v>
      </c>
    </row>
    <row r="504" spans="3:9" ht="15.75" thickBot="1" x14ac:dyDescent="0.3">
      <c r="C504" s="180" t="s">
        <v>268</v>
      </c>
      <c r="D504" s="153">
        <v>24472</v>
      </c>
      <c r="E504" s="161">
        <v>25014</v>
      </c>
      <c r="F504" s="161">
        <v>42465</v>
      </c>
      <c r="G504" s="162" t="s">
        <v>242</v>
      </c>
      <c r="H504" s="162" t="s">
        <v>242</v>
      </c>
      <c r="I504" s="161">
        <v>66117</v>
      </c>
    </row>
    <row r="505" spans="3:9" ht="15.75" thickBot="1" x14ac:dyDescent="0.3">
      <c r="C505" s="179" t="s">
        <v>269</v>
      </c>
      <c r="D505" s="150">
        <v>12373</v>
      </c>
      <c r="E505" s="158">
        <v>12700</v>
      </c>
      <c r="F505" s="158">
        <v>21241</v>
      </c>
      <c r="G505" s="158">
        <v>26380</v>
      </c>
      <c r="H505" s="158">
        <v>29003</v>
      </c>
      <c r="I505" s="158">
        <v>35256</v>
      </c>
    </row>
    <row r="506" spans="3:9" ht="15.75" thickBot="1" x14ac:dyDescent="0.3">
      <c r="C506" s="180" t="s">
        <v>270</v>
      </c>
      <c r="D506" s="153">
        <v>6544</v>
      </c>
      <c r="E506" s="161">
        <v>6760</v>
      </c>
      <c r="F506" s="161">
        <v>12046</v>
      </c>
      <c r="G506" s="161">
        <v>15481</v>
      </c>
      <c r="H506" s="161">
        <v>16793</v>
      </c>
      <c r="I506" s="161">
        <v>21638</v>
      </c>
    </row>
    <row r="507" spans="3:9" ht="15.75" thickBot="1" x14ac:dyDescent="0.3">
      <c r="C507" s="179" t="s">
        <v>271</v>
      </c>
      <c r="D507" s="150">
        <v>12373</v>
      </c>
      <c r="E507" s="158">
        <v>12700</v>
      </c>
      <c r="F507" s="158">
        <v>21241</v>
      </c>
      <c r="G507" s="158">
        <v>26380</v>
      </c>
      <c r="H507" s="158">
        <v>29003</v>
      </c>
      <c r="I507" s="158">
        <v>35256</v>
      </c>
    </row>
    <row r="508" spans="3:9" ht="15.75" thickBot="1" x14ac:dyDescent="0.3">
      <c r="C508" s="180" t="s">
        <v>272</v>
      </c>
      <c r="D508" s="153">
        <v>7536</v>
      </c>
      <c r="E508" s="161">
        <v>7692</v>
      </c>
      <c r="F508" s="161">
        <v>12999</v>
      </c>
      <c r="G508" s="161">
        <v>16871</v>
      </c>
      <c r="H508" s="161">
        <v>18182</v>
      </c>
      <c r="I508" s="161">
        <v>23069</v>
      </c>
    </row>
    <row r="509" spans="3:9" ht="15.75" thickBot="1" x14ac:dyDescent="0.3">
      <c r="C509" s="179" t="s">
        <v>273</v>
      </c>
      <c r="D509" s="150">
        <v>7536</v>
      </c>
      <c r="E509" s="158">
        <v>7692</v>
      </c>
      <c r="F509" s="158">
        <v>12999</v>
      </c>
      <c r="G509" s="158">
        <v>16871</v>
      </c>
      <c r="H509" s="158">
        <v>18182</v>
      </c>
      <c r="I509" s="158">
        <v>23069</v>
      </c>
    </row>
    <row r="510" spans="3:9" ht="15.75" thickBot="1" x14ac:dyDescent="0.3">
      <c r="C510" s="180" t="s">
        <v>274</v>
      </c>
      <c r="D510" s="153">
        <v>7536</v>
      </c>
      <c r="E510" s="161">
        <v>7692</v>
      </c>
      <c r="F510" s="161">
        <v>12999</v>
      </c>
      <c r="G510" s="161">
        <v>16871</v>
      </c>
      <c r="H510" s="161">
        <v>18182</v>
      </c>
      <c r="I510" s="161">
        <v>23069</v>
      </c>
    </row>
    <row r="511" spans="3:9" ht="15.75" thickBot="1" x14ac:dyDescent="0.3">
      <c r="C511" s="179" t="s">
        <v>275</v>
      </c>
      <c r="D511" s="150">
        <v>5783</v>
      </c>
      <c r="E511" s="158">
        <v>6899</v>
      </c>
      <c r="F511" s="158">
        <v>12222</v>
      </c>
      <c r="G511" s="158">
        <v>15668</v>
      </c>
      <c r="H511" s="158">
        <v>16633</v>
      </c>
      <c r="I511" s="158">
        <v>24028</v>
      </c>
    </row>
    <row r="512" spans="3:9" ht="15.75" thickBot="1" x14ac:dyDescent="0.3">
      <c r="C512" s="180" t="s">
        <v>276</v>
      </c>
      <c r="D512" s="153">
        <v>7536</v>
      </c>
      <c r="E512" s="161">
        <v>7692</v>
      </c>
      <c r="F512" s="161">
        <v>12999</v>
      </c>
      <c r="G512" s="161">
        <v>16871</v>
      </c>
      <c r="H512" s="161">
        <v>18182</v>
      </c>
      <c r="I512" s="161">
        <v>23069</v>
      </c>
    </row>
    <row r="513" spans="3:9" ht="15.75" thickBot="1" x14ac:dyDescent="0.3">
      <c r="C513" s="179" t="s">
        <v>277</v>
      </c>
      <c r="D513" s="150">
        <v>7536</v>
      </c>
      <c r="E513" s="158">
        <v>7692</v>
      </c>
      <c r="F513" s="158">
        <v>12999</v>
      </c>
      <c r="G513" s="158">
        <v>16871</v>
      </c>
      <c r="H513" s="158">
        <v>18182</v>
      </c>
      <c r="I513" s="158">
        <v>23069</v>
      </c>
    </row>
    <row r="514" spans="3:9" ht="15.75" thickBot="1" x14ac:dyDescent="0.3">
      <c r="C514" s="180" t="s">
        <v>278</v>
      </c>
      <c r="D514" s="153">
        <v>7134</v>
      </c>
      <c r="E514" s="161">
        <v>7363</v>
      </c>
      <c r="F514" s="161">
        <v>12281</v>
      </c>
      <c r="G514" s="161">
        <v>15532</v>
      </c>
      <c r="H514" s="161">
        <v>16264</v>
      </c>
      <c r="I514" s="161">
        <v>23085</v>
      </c>
    </row>
    <row r="515" spans="3:9" ht="15.75" thickBot="1" x14ac:dyDescent="0.3">
      <c r="C515" s="179" t="s">
        <v>279</v>
      </c>
      <c r="D515" s="150">
        <v>5783</v>
      </c>
      <c r="E515" s="158">
        <v>6899</v>
      </c>
      <c r="F515" s="158">
        <v>12222</v>
      </c>
      <c r="G515" s="158">
        <v>15668</v>
      </c>
      <c r="H515" s="158">
        <v>16633</v>
      </c>
      <c r="I515" s="158">
        <v>24028</v>
      </c>
    </row>
    <row r="516" spans="3:9" ht="15.75" thickBot="1" x14ac:dyDescent="0.3">
      <c r="C516" s="180" t="s">
        <v>280</v>
      </c>
      <c r="D516" s="153">
        <v>7536</v>
      </c>
      <c r="E516" s="161">
        <v>7692</v>
      </c>
      <c r="F516" s="161">
        <v>12999</v>
      </c>
      <c r="G516" s="161">
        <v>16871</v>
      </c>
      <c r="H516" s="161">
        <v>18182</v>
      </c>
      <c r="I516" s="161">
        <v>23069</v>
      </c>
    </row>
    <row r="517" spans="3:9" ht="15.75" thickBot="1" x14ac:dyDescent="0.3">
      <c r="C517" s="179" t="s">
        <v>281</v>
      </c>
      <c r="D517" s="150">
        <v>7536</v>
      </c>
      <c r="E517" s="158">
        <v>7692</v>
      </c>
      <c r="F517" s="158">
        <v>12999</v>
      </c>
      <c r="G517" s="158">
        <v>16871</v>
      </c>
      <c r="H517" s="158">
        <v>18182</v>
      </c>
      <c r="I517" s="158">
        <v>23069</v>
      </c>
    </row>
    <row r="518" spans="3:9" ht="15.75" customHeight="1" thickBot="1" x14ac:dyDescent="0.3">
      <c r="C518" s="216" t="s">
        <v>254</v>
      </c>
      <c r="D518" s="217"/>
      <c r="E518" s="217"/>
      <c r="F518" s="217"/>
      <c r="G518" s="217"/>
      <c r="H518" s="217"/>
      <c r="I518" s="218"/>
    </row>
    <row r="519" spans="3:9" ht="15.75" thickBot="1" x14ac:dyDescent="0.3">
      <c r="C519" s="179" t="s">
        <v>267</v>
      </c>
      <c r="D519" s="151" t="s">
        <v>242</v>
      </c>
      <c r="E519" s="158">
        <v>29185</v>
      </c>
      <c r="F519" s="158">
        <v>49544</v>
      </c>
      <c r="G519" s="159" t="s">
        <v>242</v>
      </c>
      <c r="H519" s="159" t="s">
        <v>242</v>
      </c>
      <c r="I519" s="158">
        <v>77138</v>
      </c>
    </row>
    <row r="520" spans="3:9" ht="15.75" thickBot="1" x14ac:dyDescent="0.3">
      <c r="C520" s="180" t="s">
        <v>268</v>
      </c>
      <c r="D520" s="154" t="s">
        <v>242</v>
      </c>
      <c r="E520" s="161">
        <v>29185</v>
      </c>
      <c r="F520" s="161">
        <v>49544</v>
      </c>
      <c r="G520" s="162" t="s">
        <v>242</v>
      </c>
      <c r="H520" s="162" t="s">
        <v>242</v>
      </c>
      <c r="I520" s="161">
        <v>77138</v>
      </c>
    </row>
    <row r="521" spans="3:9" ht="15.75" thickBot="1" x14ac:dyDescent="0.3">
      <c r="C521" s="179" t="s">
        <v>269</v>
      </c>
      <c r="D521" s="151" t="s">
        <v>242</v>
      </c>
      <c r="E521" s="158">
        <v>15166</v>
      </c>
      <c r="F521" s="158">
        <v>23838</v>
      </c>
      <c r="G521" s="158">
        <v>29611</v>
      </c>
      <c r="H521" s="158">
        <v>32231</v>
      </c>
      <c r="I521" s="158">
        <v>38676</v>
      </c>
    </row>
    <row r="522" spans="3:9" ht="15.75" thickBot="1" x14ac:dyDescent="0.3">
      <c r="C522" s="180" t="s">
        <v>270</v>
      </c>
      <c r="D522" s="154" t="s">
        <v>242</v>
      </c>
      <c r="E522" s="161">
        <v>7960</v>
      </c>
      <c r="F522" s="161">
        <v>13309</v>
      </c>
      <c r="G522" s="161">
        <v>17037</v>
      </c>
      <c r="H522" s="161">
        <v>18348</v>
      </c>
      <c r="I522" s="161">
        <v>23284</v>
      </c>
    </row>
    <row r="523" spans="3:9" ht="15.75" thickBot="1" x14ac:dyDescent="0.3">
      <c r="C523" s="179" t="s">
        <v>271</v>
      </c>
      <c r="D523" s="151" t="s">
        <v>242</v>
      </c>
      <c r="E523" s="158">
        <v>15166</v>
      </c>
      <c r="F523" s="158">
        <v>23838</v>
      </c>
      <c r="G523" s="158">
        <v>29611</v>
      </c>
      <c r="H523" s="158">
        <v>32231</v>
      </c>
      <c r="I523" s="158">
        <v>38676</v>
      </c>
    </row>
    <row r="524" spans="3:9" ht="15.75" thickBot="1" x14ac:dyDescent="0.3">
      <c r="C524" s="180" t="s">
        <v>272</v>
      </c>
      <c r="D524" s="154" t="s">
        <v>242</v>
      </c>
      <c r="E524" s="161">
        <v>8893</v>
      </c>
      <c r="F524" s="161">
        <v>14261</v>
      </c>
      <c r="G524" s="161">
        <v>18428</v>
      </c>
      <c r="H524" s="161">
        <v>19740</v>
      </c>
      <c r="I524" s="161">
        <v>24712</v>
      </c>
    </row>
    <row r="525" spans="3:9" ht="15.75" thickBot="1" x14ac:dyDescent="0.3">
      <c r="C525" s="179" t="s">
        <v>273</v>
      </c>
      <c r="D525" s="151" t="s">
        <v>242</v>
      </c>
      <c r="E525" s="158">
        <v>8893</v>
      </c>
      <c r="F525" s="158">
        <v>14261</v>
      </c>
      <c r="G525" s="158">
        <v>18428</v>
      </c>
      <c r="H525" s="158">
        <v>19740</v>
      </c>
      <c r="I525" s="158">
        <v>24712</v>
      </c>
    </row>
    <row r="526" spans="3:9" ht="15.75" thickBot="1" x14ac:dyDescent="0.3">
      <c r="C526" s="180" t="s">
        <v>274</v>
      </c>
      <c r="D526" s="154" t="s">
        <v>242</v>
      </c>
      <c r="E526" s="161">
        <v>8893</v>
      </c>
      <c r="F526" s="161">
        <v>14261</v>
      </c>
      <c r="G526" s="161">
        <v>18428</v>
      </c>
      <c r="H526" s="161">
        <v>19740</v>
      </c>
      <c r="I526" s="161">
        <v>24712</v>
      </c>
    </row>
    <row r="527" spans="3:9" ht="15.75" thickBot="1" x14ac:dyDescent="0.3">
      <c r="C527" s="179" t="s">
        <v>275</v>
      </c>
      <c r="D527" s="151" t="s">
        <v>242</v>
      </c>
      <c r="E527" s="158">
        <v>7797</v>
      </c>
      <c r="F527" s="158">
        <v>13169</v>
      </c>
      <c r="G527" s="158">
        <v>16815</v>
      </c>
      <c r="H527" s="158">
        <v>17779</v>
      </c>
      <c r="I527" s="158">
        <v>25355</v>
      </c>
    </row>
    <row r="528" spans="3:9" ht="15.75" thickBot="1" x14ac:dyDescent="0.3">
      <c r="C528" s="180" t="s">
        <v>276</v>
      </c>
      <c r="D528" s="154" t="s">
        <v>242</v>
      </c>
      <c r="E528" s="161">
        <v>8893</v>
      </c>
      <c r="F528" s="161">
        <v>14261</v>
      </c>
      <c r="G528" s="161">
        <v>18428</v>
      </c>
      <c r="H528" s="161">
        <v>19740</v>
      </c>
      <c r="I528" s="161">
        <v>24712</v>
      </c>
    </row>
    <row r="529" spans="3:9" ht="15.75" thickBot="1" x14ac:dyDescent="0.3">
      <c r="C529" s="179" t="s">
        <v>277</v>
      </c>
      <c r="D529" s="151" t="s">
        <v>242</v>
      </c>
      <c r="E529" s="158">
        <v>8893</v>
      </c>
      <c r="F529" s="158">
        <v>14261</v>
      </c>
      <c r="G529" s="158">
        <v>18428</v>
      </c>
      <c r="H529" s="158">
        <v>19740</v>
      </c>
      <c r="I529" s="158">
        <v>24712</v>
      </c>
    </row>
    <row r="530" spans="3:9" ht="15.75" thickBot="1" x14ac:dyDescent="0.3">
      <c r="C530" s="180" t="s">
        <v>278</v>
      </c>
      <c r="D530" s="154" t="s">
        <v>242</v>
      </c>
      <c r="E530" s="161">
        <v>8047</v>
      </c>
      <c r="F530" s="161">
        <v>13003</v>
      </c>
      <c r="G530" s="161">
        <v>16401</v>
      </c>
      <c r="H530" s="161">
        <v>17134</v>
      </c>
      <c r="I530" s="161">
        <v>24083</v>
      </c>
    </row>
    <row r="531" spans="3:9" ht="15.75" thickBot="1" x14ac:dyDescent="0.3">
      <c r="C531" s="179" t="s">
        <v>279</v>
      </c>
      <c r="D531" s="151" t="s">
        <v>242</v>
      </c>
      <c r="E531" s="158">
        <v>7797</v>
      </c>
      <c r="F531" s="158">
        <v>13169</v>
      </c>
      <c r="G531" s="158">
        <v>16815</v>
      </c>
      <c r="H531" s="158">
        <v>17779</v>
      </c>
      <c r="I531" s="158">
        <v>25355</v>
      </c>
    </row>
    <row r="532" spans="3:9" ht="15.75" thickBot="1" x14ac:dyDescent="0.3">
      <c r="C532" s="180" t="s">
        <v>280</v>
      </c>
      <c r="D532" s="154" t="s">
        <v>242</v>
      </c>
      <c r="E532" s="161">
        <v>8893</v>
      </c>
      <c r="F532" s="161">
        <v>14261</v>
      </c>
      <c r="G532" s="161">
        <v>18428</v>
      </c>
      <c r="H532" s="161">
        <v>19740</v>
      </c>
      <c r="I532" s="161">
        <v>24712</v>
      </c>
    </row>
    <row r="533" spans="3:9" ht="15.75" thickBot="1" x14ac:dyDescent="0.3">
      <c r="C533" s="179" t="s">
        <v>281</v>
      </c>
      <c r="D533" s="151" t="s">
        <v>242</v>
      </c>
      <c r="E533" s="158">
        <v>8893</v>
      </c>
      <c r="F533" s="158">
        <v>14261</v>
      </c>
      <c r="G533" s="158">
        <v>18428</v>
      </c>
      <c r="H533" s="158">
        <v>19740</v>
      </c>
      <c r="I533" s="158">
        <v>24712</v>
      </c>
    </row>
    <row r="535" spans="3:9" x14ac:dyDescent="0.25">
      <c r="C535" t="s">
        <v>288</v>
      </c>
    </row>
    <row r="536" spans="3:9" ht="15.75" thickBot="1" x14ac:dyDescent="0.3"/>
    <row r="537" spans="3:9" ht="15.75" thickBot="1" x14ac:dyDescent="0.3">
      <c r="C537" s="163" t="s">
        <v>251</v>
      </c>
      <c r="D537" s="164" t="s">
        <v>22</v>
      </c>
      <c r="E537" s="165" t="s">
        <v>223</v>
      </c>
      <c r="F537" s="165" t="s">
        <v>224</v>
      </c>
      <c r="G537" s="165" t="s">
        <v>25</v>
      </c>
      <c r="H537" s="165" t="s">
        <v>170</v>
      </c>
      <c r="I537" s="166" t="s">
        <v>252</v>
      </c>
    </row>
    <row r="538" spans="3:9" ht="15.75" customHeight="1" thickBot="1" x14ac:dyDescent="0.3">
      <c r="C538" s="213" t="s">
        <v>253</v>
      </c>
      <c r="D538" s="214"/>
      <c r="E538" s="214"/>
      <c r="F538" s="214"/>
      <c r="G538" s="214"/>
      <c r="H538" s="214"/>
      <c r="I538" s="215"/>
    </row>
    <row r="539" spans="3:9" ht="15.75" thickBot="1" x14ac:dyDescent="0.3">
      <c r="C539" s="179" t="s">
        <v>267</v>
      </c>
      <c r="D539" s="150">
        <v>24765</v>
      </c>
      <c r="E539" s="158">
        <v>25313</v>
      </c>
      <c r="F539" s="158">
        <v>42974</v>
      </c>
      <c r="G539" s="159" t="s">
        <v>242</v>
      </c>
      <c r="H539" s="159" t="s">
        <v>242</v>
      </c>
      <c r="I539" s="158">
        <v>66910</v>
      </c>
    </row>
    <row r="540" spans="3:9" ht="15.75" thickBot="1" x14ac:dyDescent="0.3">
      <c r="C540" s="180" t="s">
        <v>268</v>
      </c>
      <c r="D540" s="153">
        <v>24765</v>
      </c>
      <c r="E540" s="161">
        <v>25313</v>
      </c>
      <c r="F540" s="161">
        <v>42974</v>
      </c>
      <c r="G540" s="162" t="s">
        <v>242</v>
      </c>
      <c r="H540" s="162" t="s">
        <v>242</v>
      </c>
      <c r="I540" s="161">
        <v>66910</v>
      </c>
    </row>
    <row r="541" spans="3:9" ht="15.75" thickBot="1" x14ac:dyDescent="0.3">
      <c r="C541" s="179" t="s">
        <v>269</v>
      </c>
      <c r="D541" s="150">
        <v>12609</v>
      </c>
      <c r="E541" s="158">
        <v>12941</v>
      </c>
      <c r="F541" s="158">
        <v>21643</v>
      </c>
      <c r="G541" s="158">
        <v>26881</v>
      </c>
      <c r="H541" s="158">
        <v>41624</v>
      </c>
      <c r="I541" s="158">
        <v>35927</v>
      </c>
    </row>
    <row r="542" spans="3:9" ht="15.75" thickBot="1" x14ac:dyDescent="0.3">
      <c r="C542" s="180" t="s">
        <v>270</v>
      </c>
      <c r="D542" s="153">
        <v>6668</v>
      </c>
      <c r="E542" s="161">
        <v>6889</v>
      </c>
      <c r="F542" s="161">
        <v>12276</v>
      </c>
      <c r="G542" s="161">
        <v>15775</v>
      </c>
      <c r="H542" s="161">
        <v>23146</v>
      </c>
      <c r="I542" s="161">
        <v>22050</v>
      </c>
    </row>
    <row r="543" spans="3:9" ht="15.75" thickBot="1" x14ac:dyDescent="0.3">
      <c r="C543" s="179" t="s">
        <v>271</v>
      </c>
      <c r="D543" s="150">
        <v>12609</v>
      </c>
      <c r="E543" s="158">
        <v>12941</v>
      </c>
      <c r="F543" s="158">
        <v>21643</v>
      </c>
      <c r="G543" s="158">
        <v>26881</v>
      </c>
      <c r="H543" s="158">
        <v>41624</v>
      </c>
      <c r="I543" s="158">
        <v>35927</v>
      </c>
    </row>
    <row r="544" spans="3:9" ht="15.75" thickBot="1" x14ac:dyDescent="0.3">
      <c r="C544" s="180" t="s">
        <v>272</v>
      </c>
      <c r="D544" s="153">
        <v>7679</v>
      </c>
      <c r="E544" s="161">
        <v>7839</v>
      </c>
      <c r="F544" s="161">
        <v>13244</v>
      </c>
      <c r="G544" s="161">
        <v>17192</v>
      </c>
      <c r="H544" s="161">
        <v>25580</v>
      </c>
      <c r="I544" s="161">
        <v>23507</v>
      </c>
    </row>
    <row r="545" spans="3:9" ht="15.75" thickBot="1" x14ac:dyDescent="0.3">
      <c r="C545" s="179" t="s">
        <v>273</v>
      </c>
      <c r="D545" s="150">
        <v>7679</v>
      </c>
      <c r="E545" s="158">
        <v>7839</v>
      </c>
      <c r="F545" s="158">
        <v>13244</v>
      </c>
      <c r="G545" s="158">
        <v>17192</v>
      </c>
      <c r="H545" s="158">
        <v>25580</v>
      </c>
      <c r="I545" s="158">
        <v>23507</v>
      </c>
    </row>
    <row r="546" spans="3:9" ht="15.75" thickBot="1" x14ac:dyDescent="0.3">
      <c r="C546" s="180" t="s">
        <v>274</v>
      </c>
      <c r="D546" s="153">
        <v>7679</v>
      </c>
      <c r="E546" s="161">
        <v>7839</v>
      </c>
      <c r="F546" s="161">
        <v>13244</v>
      </c>
      <c r="G546" s="161">
        <v>17192</v>
      </c>
      <c r="H546" s="161">
        <v>25580</v>
      </c>
      <c r="I546" s="161">
        <v>23507</v>
      </c>
    </row>
    <row r="547" spans="3:9" ht="15.75" thickBot="1" x14ac:dyDescent="0.3">
      <c r="C547" s="179" t="s">
        <v>275</v>
      </c>
      <c r="D547" s="150">
        <v>5892</v>
      </c>
      <c r="E547" s="158">
        <v>7031</v>
      </c>
      <c r="F547" s="158">
        <v>12455</v>
      </c>
      <c r="G547" s="158">
        <v>15966</v>
      </c>
      <c r="H547" s="158">
        <v>23489</v>
      </c>
      <c r="I547" s="158">
        <v>24485</v>
      </c>
    </row>
    <row r="548" spans="3:9" ht="15.75" thickBot="1" x14ac:dyDescent="0.3">
      <c r="C548" s="180" t="s">
        <v>276</v>
      </c>
      <c r="D548" s="153">
        <v>7679</v>
      </c>
      <c r="E548" s="161">
        <v>7839</v>
      </c>
      <c r="F548" s="161">
        <v>13244</v>
      </c>
      <c r="G548" s="161">
        <v>17192</v>
      </c>
      <c r="H548" s="161">
        <v>25580</v>
      </c>
      <c r="I548" s="161">
        <v>23507</v>
      </c>
    </row>
    <row r="549" spans="3:9" ht="15.75" thickBot="1" x14ac:dyDescent="0.3">
      <c r="C549" s="179" t="s">
        <v>277</v>
      </c>
      <c r="D549" s="150">
        <v>7679</v>
      </c>
      <c r="E549" s="158">
        <v>7839</v>
      </c>
      <c r="F549" s="158">
        <v>13244</v>
      </c>
      <c r="G549" s="158">
        <v>17192</v>
      </c>
      <c r="H549" s="158">
        <v>25580</v>
      </c>
      <c r="I549" s="158">
        <v>23507</v>
      </c>
    </row>
    <row r="550" spans="3:9" ht="15.75" thickBot="1" x14ac:dyDescent="0.3">
      <c r="C550" s="180" t="s">
        <v>278</v>
      </c>
      <c r="D550" s="153">
        <v>7270</v>
      </c>
      <c r="E550" s="161">
        <v>7503</v>
      </c>
      <c r="F550" s="161">
        <v>12514</v>
      </c>
      <c r="G550" s="161">
        <v>15827</v>
      </c>
      <c r="H550" s="161">
        <v>23854</v>
      </c>
      <c r="I550" s="161">
        <v>23523</v>
      </c>
    </row>
    <row r="551" spans="3:9" ht="15.75" thickBot="1" x14ac:dyDescent="0.3">
      <c r="C551" s="179" t="s">
        <v>279</v>
      </c>
      <c r="D551" s="150">
        <v>5892</v>
      </c>
      <c r="E551" s="158">
        <v>7031</v>
      </c>
      <c r="F551" s="158">
        <v>12455</v>
      </c>
      <c r="G551" s="158">
        <v>15966</v>
      </c>
      <c r="H551" s="158">
        <v>23489</v>
      </c>
      <c r="I551" s="158">
        <v>24485</v>
      </c>
    </row>
    <row r="552" spans="3:9" ht="15.75" thickBot="1" x14ac:dyDescent="0.3">
      <c r="C552" s="180" t="s">
        <v>280</v>
      </c>
      <c r="D552" s="153">
        <v>7679</v>
      </c>
      <c r="E552" s="161">
        <v>7839</v>
      </c>
      <c r="F552" s="161">
        <v>13244</v>
      </c>
      <c r="G552" s="161">
        <v>17192</v>
      </c>
      <c r="H552" s="161">
        <v>25580</v>
      </c>
      <c r="I552" s="161">
        <v>23507</v>
      </c>
    </row>
    <row r="553" spans="3:9" ht="15.75" thickBot="1" x14ac:dyDescent="0.3">
      <c r="C553" s="179" t="s">
        <v>281</v>
      </c>
      <c r="D553" s="150">
        <v>7679</v>
      </c>
      <c r="E553" s="158">
        <v>7839</v>
      </c>
      <c r="F553" s="158">
        <v>13244</v>
      </c>
      <c r="G553" s="158">
        <v>17192</v>
      </c>
      <c r="H553" s="158">
        <v>25580</v>
      </c>
      <c r="I553" s="158">
        <v>23507</v>
      </c>
    </row>
    <row r="554" spans="3:9" ht="15.75" customHeight="1" thickBot="1" x14ac:dyDescent="0.3">
      <c r="C554" s="216" t="s">
        <v>254</v>
      </c>
      <c r="D554" s="217"/>
      <c r="E554" s="217"/>
      <c r="F554" s="217"/>
      <c r="G554" s="217"/>
      <c r="H554" s="217"/>
      <c r="I554" s="218"/>
    </row>
    <row r="555" spans="3:9" ht="15.75" thickBot="1" x14ac:dyDescent="0.3">
      <c r="C555" s="179" t="s">
        <v>267</v>
      </c>
      <c r="D555" s="151" t="s">
        <v>242</v>
      </c>
      <c r="E555" s="158">
        <v>29535</v>
      </c>
      <c r="F555" s="158">
        <v>50139</v>
      </c>
      <c r="G555" s="159" t="s">
        <v>242</v>
      </c>
      <c r="H555" s="159" t="s">
        <v>242</v>
      </c>
      <c r="I555" s="158">
        <v>78063</v>
      </c>
    </row>
    <row r="556" spans="3:9" ht="15.75" thickBot="1" x14ac:dyDescent="0.3">
      <c r="C556" s="180" t="s">
        <v>268</v>
      </c>
      <c r="D556" s="154" t="s">
        <v>242</v>
      </c>
      <c r="E556" s="161">
        <v>29535</v>
      </c>
      <c r="F556" s="161">
        <v>50139</v>
      </c>
      <c r="G556" s="162" t="s">
        <v>242</v>
      </c>
      <c r="H556" s="162" t="s">
        <v>242</v>
      </c>
      <c r="I556" s="161">
        <v>78063</v>
      </c>
    </row>
    <row r="557" spans="3:9" ht="15.75" thickBot="1" x14ac:dyDescent="0.3">
      <c r="C557" s="179" t="s">
        <v>269</v>
      </c>
      <c r="D557" s="151" t="s">
        <v>242</v>
      </c>
      <c r="E557" s="158">
        <v>15454</v>
      </c>
      <c r="F557" s="158">
        <v>24290</v>
      </c>
      <c r="G557" s="158">
        <v>30173</v>
      </c>
      <c r="H557" s="158">
        <v>44917</v>
      </c>
      <c r="I557" s="158">
        <v>39412</v>
      </c>
    </row>
    <row r="558" spans="3:9" ht="15.75" thickBot="1" x14ac:dyDescent="0.3">
      <c r="C558" s="180" t="s">
        <v>270</v>
      </c>
      <c r="D558" s="154" t="s">
        <v>242</v>
      </c>
      <c r="E558" s="161">
        <v>8110</v>
      </c>
      <c r="F558" s="161">
        <v>13561</v>
      </c>
      <c r="G558" s="161">
        <v>17361</v>
      </c>
      <c r="H558" s="161">
        <v>24732</v>
      </c>
      <c r="I558" s="161">
        <v>23726</v>
      </c>
    </row>
    <row r="559" spans="3:9" ht="15.75" thickBot="1" x14ac:dyDescent="0.3">
      <c r="C559" s="179" t="s">
        <v>271</v>
      </c>
      <c r="D559" s="151" t="s">
        <v>242</v>
      </c>
      <c r="E559" s="158">
        <v>15454</v>
      </c>
      <c r="F559" s="158">
        <v>24290</v>
      </c>
      <c r="G559" s="158">
        <v>30173</v>
      </c>
      <c r="H559" s="158">
        <v>44917</v>
      </c>
      <c r="I559" s="158">
        <v>39412</v>
      </c>
    </row>
    <row r="560" spans="3:9" ht="15.75" thickBot="1" x14ac:dyDescent="0.3">
      <c r="C560" s="180" t="s">
        <v>272</v>
      </c>
      <c r="D560" s="154" t="s">
        <v>242</v>
      </c>
      <c r="E560" s="161">
        <v>9063</v>
      </c>
      <c r="F560" s="161">
        <v>14533</v>
      </c>
      <c r="G560" s="161">
        <v>18779</v>
      </c>
      <c r="H560" s="161">
        <v>27167</v>
      </c>
      <c r="I560" s="161">
        <v>25180</v>
      </c>
    </row>
    <row r="561" spans="3:9" ht="15.75" thickBot="1" x14ac:dyDescent="0.3">
      <c r="C561" s="179" t="s">
        <v>273</v>
      </c>
      <c r="D561" s="151" t="s">
        <v>242</v>
      </c>
      <c r="E561" s="158">
        <v>9063</v>
      </c>
      <c r="F561" s="158">
        <v>14533</v>
      </c>
      <c r="G561" s="158">
        <v>18779</v>
      </c>
      <c r="H561" s="158">
        <v>27167</v>
      </c>
      <c r="I561" s="158">
        <v>25180</v>
      </c>
    </row>
    <row r="562" spans="3:9" ht="15.75" thickBot="1" x14ac:dyDescent="0.3">
      <c r="C562" s="180" t="s">
        <v>274</v>
      </c>
      <c r="D562" s="154" t="s">
        <v>242</v>
      </c>
      <c r="E562" s="161">
        <v>9063</v>
      </c>
      <c r="F562" s="161">
        <v>14533</v>
      </c>
      <c r="G562" s="161">
        <v>18779</v>
      </c>
      <c r="H562" s="161">
        <v>27167</v>
      </c>
      <c r="I562" s="161">
        <v>25180</v>
      </c>
    </row>
    <row r="563" spans="3:9" ht="15.75" thickBot="1" x14ac:dyDescent="0.3">
      <c r="C563" s="179" t="s">
        <v>275</v>
      </c>
      <c r="D563" s="151" t="s">
        <v>242</v>
      </c>
      <c r="E563" s="158">
        <v>7944</v>
      </c>
      <c r="F563" s="158">
        <v>13418</v>
      </c>
      <c r="G563" s="158">
        <v>17134</v>
      </c>
      <c r="H563" s="158">
        <v>24657</v>
      </c>
      <c r="I563" s="158">
        <v>25838</v>
      </c>
    </row>
    <row r="564" spans="3:9" ht="15.75" thickBot="1" x14ac:dyDescent="0.3">
      <c r="C564" s="180" t="s">
        <v>276</v>
      </c>
      <c r="D564" s="154" t="s">
        <v>242</v>
      </c>
      <c r="E564" s="161">
        <v>9063</v>
      </c>
      <c r="F564" s="161">
        <v>14533</v>
      </c>
      <c r="G564" s="161">
        <v>18779</v>
      </c>
      <c r="H564" s="161">
        <v>27167</v>
      </c>
      <c r="I564" s="161">
        <v>25180</v>
      </c>
    </row>
    <row r="565" spans="3:9" ht="15.75" thickBot="1" x14ac:dyDescent="0.3">
      <c r="C565" s="179" t="s">
        <v>277</v>
      </c>
      <c r="D565" s="151" t="s">
        <v>242</v>
      </c>
      <c r="E565" s="158">
        <v>9063</v>
      </c>
      <c r="F565" s="158">
        <v>14533</v>
      </c>
      <c r="G565" s="158">
        <v>18779</v>
      </c>
      <c r="H565" s="158">
        <v>27167</v>
      </c>
      <c r="I565" s="158">
        <v>25180</v>
      </c>
    </row>
    <row r="566" spans="3:9" ht="15.75" thickBot="1" x14ac:dyDescent="0.3">
      <c r="C566" s="180" t="s">
        <v>278</v>
      </c>
      <c r="D566" s="154" t="s">
        <v>242</v>
      </c>
      <c r="E566" s="161">
        <v>8199</v>
      </c>
      <c r="F566" s="161">
        <v>13251</v>
      </c>
      <c r="G566" s="161">
        <v>16713</v>
      </c>
      <c r="H566" s="161">
        <v>24741</v>
      </c>
      <c r="I566" s="161">
        <v>24542</v>
      </c>
    </row>
    <row r="567" spans="3:9" ht="15.75" thickBot="1" x14ac:dyDescent="0.3">
      <c r="C567" s="179" t="s">
        <v>279</v>
      </c>
      <c r="D567" s="151" t="s">
        <v>242</v>
      </c>
      <c r="E567" s="158">
        <v>7944</v>
      </c>
      <c r="F567" s="158">
        <v>13418</v>
      </c>
      <c r="G567" s="158">
        <v>17134</v>
      </c>
      <c r="H567" s="158">
        <v>24657</v>
      </c>
      <c r="I567" s="158">
        <v>25838</v>
      </c>
    </row>
    <row r="568" spans="3:9" ht="15.75" thickBot="1" x14ac:dyDescent="0.3">
      <c r="C568" s="180" t="s">
        <v>280</v>
      </c>
      <c r="D568" s="154" t="s">
        <v>242</v>
      </c>
      <c r="E568" s="161">
        <v>9063</v>
      </c>
      <c r="F568" s="161">
        <v>14533</v>
      </c>
      <c r="G568" s="161">
        <v>18779</v>
      </c>
      <c r="H568" s="161">
        <v>27167</v>
      </c>
      <c r="I568" s="161">
        <v>25180</v>
      </c>
    </row>
    <row r="569" spans="3:9" ht="15.75" thickBot="1" x14ac:dyDescent="0.3">
      <c r="C569" s="179" t="s">
        <v>281</v>
      </c>
      <c r="D569" s="151" t="s">
        <v>242</v>
      </c>
      <c r="E569" s="158">
        <v>9063</v>
      </c>
      <c r="F569" s="158">
        <v>14533</v>
      </c>
      <c r="G569" s="158">
        <v>18779</v>
      </c>
      <c r="H569" s="158">
        <v>27167</v>
      </c>
      <c r="I569" s="158">
        <v>25180</v>
      </c>
    </row>
  </sheetData>
  <mergeCells count="42">
    <mergeCell ref="C7:H7"/>
    <mergeCell ref="C19:H19"/>
    <mergeCell ref="C35:H35"/>
    <mergeCell ref="C47:H47"/>
    <mergeCell ref="C122:H122"/>
    <mergeCell ref="C134:H134"/>
    <mergeCell ref="C150:H150"/>
    <mergeCell ref="C162:H162"/>
    <mergeCell ref="C63:H63"/>
    <mergeCell ref="C75:H75"/>
    <mergeCell ref="C91:H91"/>
    <mergeCell ref="C103:H103"/>
    <mergeCell ref="C181:I181"/>
    <mergeCell ref="C193:I193"/>
    <mergeCell ref="C179:C180"/>
    <mergeCell ref="D179:D180"/>
    <mergeCell ref="E179:E180"/>
    <mergeCell ref="F179:F180"/>
    <mergeCell ref="H179:H180"/>
    <mergeCell ref="I179:I180"/>
    <mergeCell ref="D239:D240"/>
    <mergeCell ref="D249:D250"/>
    <mergeCell ref="C262:G262"/>
    <mergeCell ref="C274:G274"/>
    <mergeCell ref="C209:I209"/>
    <mergeCell ref="C221:I221"/>
    <mergeCell ref="C358:H358"/>
    <mergeCell ref="C374:H374"/>
    <mergeCell ref="C394:H394"/>
    <mergeCell ref="C410:H410"/>
    <mergeCell ref="C286:H286"/>
    <mergeCell ref="C302:H302"/>
    <mergeCell ref="C322:H322"/>
    <mergeCell ref="C338:H338"/>
    <mergeCell ref="C502:I502"/>
    <mergeCell ref="C518:I518"/>
    <mergeCell ref="C538:I538"/>
    <mergeCell ref="C554:I554"/>
    <mergeCell ref="C430:H430"/>
    <mergeCell ref="C446:H446"/>
    <mergeCell ref="C466:H466"/>
    <mergeCell ref="C482:H48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Q189"/>
  <sheetViews>
    <sheetView zoomScale="90" zoomScaleNormal="90" workbookViewId="0">
      <pane ySplit="4" topLeftCell="A5" activePane="bottomLeft" state="frozen"/>
      <selection activeCell="H7" sqref="H7:I7"/>
      <selection pane="bottomLeft"/>
    </sheetView>
  </sheetViews>
  <sheetFormatPr defaultColWidth="0" defaultRowHeight="15" zeroHeight="1" x14ac:dyDescent="0.25"/>
  <cols>
    <col min="1" max="1" width="2" style="1" customWidth="1"/>
    <col min="2" max="2" width="9" style="1" hidden="1" customWidth="1"/>
    <col min="3" max="3" width="30.5703125" style="1" customWidth="1"/>
    <col min="4" max="4" width="9" style="1" customWidth="1"/>
    <col min="5" max="14" width="11" style="1" customWidth="1"/>
    <col min="15" max="15" width="11.85546875" style="1" customWidth="1"/>
    <col min="16" max="16" width="3.42578125" style="1" customWidth="1"/>
    <col min="17" max="17" width="4.7109375" style="1" hidden="1" customWidth="1"/>
    <col min="18" max="16384" width="11" style="1" hidden="1"/>
  </cols>
  <sheetData>
    <row r="1" spans="1:16" s="8" customFormat="1" ht="21" x14ac:dyDescent="0.35">
      <c r="A1" s="9" t="s">
        <v>0</v>
      </c>
      <c r="B1" s="9"/>
      <c r="C1" s="9"/>
    </row>
    <row r="2" spans="1:16" s="8" customFormat="1" ht="21" x14ac:dyDescent="0.35">
      <c r="A2" s="9" t="s">
        <v>206</v>
      </c>
      <c r="B2" s="9"/>
      <c r="C2" s="9"/>
      <c r="L2" s="12"/>
      <c r="M2" s="12"/>
      <c r="N2" s="12"/>
      <c r="O2" s="12"/>
    </row>
    <row r="3" spans="1:16" x14ac:dyDescent="0.25"/>
    <row r="4" spans="1:16" x14ac:dyDescent="0.25">
      <c r="L4" s="1" t="s">
        <v>192</v>
      </c>
    </row>
    <row r="5" spans="1:16" x14ac:dyDescent="0.25"/>
    <row r="6" spans="1:16" s="8" customFormat="1" ht="21" x14ac:dyDescent="0.35">
      <c r="A6" s="9" t="s">
        <v>191</v>
      </c>
      <c r="B6" s="9"/>
      <c r="C6" s="9"/>
    </row>
    <row r="7" spans="1:16" x14ac:dyDescent="0.25">
      <c r="O7" s="184"/>
    </row>
    <row r="8" spans="1:16" x14ac:dyDescent="0.25">
      <c r="B8" s="3"/>
      <c r="C8" s="44"/>
      <c r="D8" s="4"/>
      <c r="E8" s="11" t="s">
        <v>216</v>
      </c>
      <c r="F8" s="11"/>
      <c r="G8" s="11"/>
      <c r="H8" s="11"/>
      <c r="I8" s="11"/>
      <c r="J8" s="11"/>
      <c r="K8" s="11"/>
      <c r="L8" s="11"/>
      <c r="M8" s="11"/>
      <c r="N8" s="11"/>
      <c r="O8" s="11"/>
    </row>
    <row r="9" spans="1:16" ht="36.75" x14ac:dyDescent="0.25">
      <c r="B9" s="3"/>
      <c r="C9" s="33" t="s">
        <v>20</v>
      </c>
      <c r="D9" s="210" t="s">
        <v>205</v>
      </c>
      <c r="E9" s="50"/>
      <c r="F9" s="89" t="s">
        <v>23</v>
      </c>
      <c r="G9" s="89" t="s">
        <v>23</v>
      </c>
      <c r="H9" s="89" t="s">
        <v>24</v>
      </c>
      <c r="I9" s="89" t="s">
        <v>24</v>
      </c>
      <c r="J9" s="89" t="s">
        <v>25</v>
      </c>
      <c r="K9" s="89" t="s">
        <v>25</v>
      </c>
      <c r="L9" s="89" t="s">
        <v>170</v>
      </c>
      <c r="M9" s="89" t="s">
        <v>170</v>
      </c>
      <c r="N9" s="89" t="s">
        <v>10</v>
      </c>
      <c r="O9" s="89" t="s">
        <v>10</v>
      </c>
    </row>
    <row r="10" spans="1:16" x14ac:dyDescent="0.25">
      <c r="B10" s="3"/>
      <c r="C10" s="34"/>
      <c r="D10" s="211"/>
      <c r="E10" s="35"/>
      <c r="F10" s="90" t="s">
        <v>26</v>
      </c>
      <c r="G10" s="91" t="s">
        <v>12</v>
      </c>
      <c r="H10" s="90" t="s">
        <v>26</v>
      </c>
      <c r="I10" s="91" t="s">
        <v>12</v>
      </c>
      <c r="J10" s="90" t="s">
        <v>26</v>
      </c>
      <c r="K10" s="91" t="s">
        <v>12</v>
      </c>
      <c r="L10" s="90" t="s">
        <v>26</v>
      </c>
      <c r="M10" s="91" t="s">
        <v>12</v>
      </c>
      <c r="N10" s="90" t="s">
        <v>26</v>
      </c>
      <c r="O10" s="91" t="s">
        <v>12</v>
      </c>
    </row>
    <row r="11" spans="1:16" customFormat="1" x14ac:dyDescent="0.25">
      <c r="A11" s="1"/>
      <c r="B11" s="3" t="s">
        <v>37</v>
      </c>
      <c r="C11" s="36" t="s">
        <v>27</v>
      </c>
      <c r="D11" s="37">
        <v>1</v>
      </c>
      <c r="E11" s="38"/>
      <c r="F11" s="38">
        <v>77834</v>
      </c>
      <c r="G11" s="38">
        <v>90806</v>
      </c>
      <c r="H11" s="38">
        <v>80262</v>
      </c>
      <c r="I11" s="38">
        <v>93234</v>
      </c>
      <c r="J11" s="38" t="s">
        <v>213</v>
      </c>
      <c r="K11" s="38" t="s">
        <v>213</v>
      </c>
      <c r="L11" s="38" t="s">
        <v>213</v>
      </c>
      <c r="M11" s="38" t="s">
        <v>213</v>
      </c>
      <c r="N11" s="38">
        <v>87235</v>
      </c>
      <c r="O11" s="38">
        <v>100207</v>
      </c>
      <c r="P11" s="1"/>
    </row>
    <row r="12" spans="1:16" customFormat="1" x14ac:dyDescent="0.25">
      <c r="A12" s="1"/>
      <c r="B12" s="3" t="s">
        <v>37</v>
      </c>
      <c r="C12" s="39" t="s">
        <v>5</v>
      </c>
      <c r="D12" s="40">
        <v>1</v>
      </c>
      <c r="E12" s="38"/>
      <c r="F12" s="38">
        <v>81962</v>
      </c>
      <c r="G12" s="38">
        <v>94935</v>
      </c>
      <c r="H12" s="38">
        <v>83765</v>
      </c>
      <c r="I12" s="38">
        <v>96737</v>
      </c>
      <c r="J12" s="38" t="s">
        <v>213</v>
      </c>
      <c r="K12" s="38" t="s">
        <v>213</v>
      </c>
      <c r="L12" s="38" t="s">
        <v>213</v>
      </c>
      <c r="M12" s="38" t="s">
        <v>213</v>
      </c>
      <c r="N12" s="38">
        <v>90978</v>
      </c>
      <c r="O12" s="38">
        <v>103951</v>
      </c>
      <c r="P12" s="1"/>
    </row>
    <row r="13" spans="1:16" customFormat="1" x14ac:dyDescent="0.25">
      <c r="A13" s="1"/>
      <c r="B13" s="3" t="s">
        <v>37</v>
      </c>
      <c r="C13" s="39" t="s">
        <v>28</v>
      </c>
      <c r="D13" s="40">
        <v>2</v>
      </c>
      <c r="E13" s="38"/>
      <c r="F13" s="38">
        <v>35151</v>
      </c>
      <c r="G13" s="38">
        <v>41637</v>
      </c>
      <c r="H13" s="38">
        <v>36007</v>
      </c>
      <c r="I13" s="38">
        <v>42493</v>
      </c>
      <c r="J13" s="38" t="s">
        <v>213</v>
      </c>
      <c r="K13" s="38" t="s">
        <v>213</v>
      </c>
      <c r="L13" s="38" t="s">
        <v>213</v>
      </c>
      <c r="M13" s="38" t="s">
        <v>213</v>
      </c>
      <c r="N13" s="38">
        <v>39654</v>
      </c>
      <c r="O13" s="38">
        <v>46140</v>
      </c>
      <c r="P13" s="1"/>
    </row>
    <row r="14" spans="1:16" customFormat="1" x14ac:dyDescent="0.25">
      <c r="A14" s="1"/>
      <c r="B14" s="3"/>
      <c r="C14" s="39"/>
      <c r="D14" s="40">
        <v>1</v>
      </c>
      <c r="E14" s="38"/>
      <c r="F14" s="38">
        <v>77834</v>
      </c>
      <c r="G14" s="38">
        <v>90806</v>
      </c>
      <c r="H14" s="38">
        <v>80262</v>
      </c>
      <c r="I14" s="38">
        <v>93234</v>
      </c>
      <c r="J14" s="38" t="s">
        <v>213</v>
      </c>
      <c r="K14" s="38" t="s">
        <v>213</v>
      </c>
      <c r="L14" s="38" t="s">
        <v>213</v>
      </c>
      <c r="M14" s="38" t="s">
        <v>213</v>
      </c>
      <c r="N14" s="38">
        <v>87235</v>
      </c>
      <c r="O14" s="38">
        <v>100207</v>
      </c>
      <c r="P14" s="1"/>
    </row>
    <row r="15" spans="1:16" customFormat="1" x14ac:dyDescent="0.25">
      <c r="A15" s="1"/>
      <c r="B15" s="3" t="s">
        <v>37</v>
      </c>
      <c r="C15" s="39" t="s">
        <v>29</v>
      </c>
      <c r="D15" s="40">
        <v>2</v>
      </c>
      <c r="E15" s="38"/>
      <c r="F15" s="38">
        <v>43748</v>
      </c>
      <c r="G15" s="38">
        <v>50234</v>
      </c>
      <c r="H15" s="38">
        <v>45000</v>
      </c>
      <c r="I15" s="38">
        <v>51486</v>
      </c>
      <c r="J15" s="38" t="s">
        <v>213</v>
      </c>
      <c r="K15" s="38" t="s">
        <v>213</v>
      </c>
      <c r="L15" s="38" t="s">
        <v>213</v>
      </c>
      <c r="M15" s="38" t="s">
        <v>213</v>
      </c>
      <c r="N15" s="38">
        <v>48979</v>
      </c>
      <c r="O15" s="38">
        <v>55466</v>
      </c>
      <c r="P15" s="1"/>
    </row>
    <row r="16" spans="1:16" customFormat="1" x14ac:dyDescent="0.25">
      <c r="A16" s="1"/>
      <c r="B16" s="3"/>
      <c r="C16" s="39"/>
      <c r="D16" s="40">
        <v>1</v>
      </c>
      <c r="E16" s="38"/>
      <c r="F16" s="38">
        <v>77834</v>
      </c>
      <c r="G16" s="38">
        <v>90806</v>
      </c>
      <c r="H16" s="38">
        <v>80262</v>
      </c>
      <c r="I16" s="38">
        <v>93234</v>
      </c>
      <c r="J16" s="38" t="s">
        <v>213</v>
      </c>
      <c r="K16" s="38" t="s">
        <v>213</v>
      </c>
      <c r="L16" s="38" t="s">
        <v>213</v>
      </c>
      <c r="M16" s="38" t="s">
        <v>213</v>
      </c>
      <c r="N16" s="38">
        <v>87235</v>
      </c>
      <c r="O16" s="38">
        <v>100207</v>
      </c>
      <c r="P16" s="1"/>
    </row>
    <row r="17" spans="1:16" customFormat="1" x14ac:dyDescent="0.25">
      <c r="A17" s="1"/>
      <c r="B17" s="3" t="s">
        <v>37</v>
      </c>
      <c r="C17" s="39" t="s">
        <v>30</v>
      </c>
      <c r="D17" s="40">
        <v>1</v>
      </c>
      <c r="E17" s="38"/>
      <c r="F17" s="38">
        <v>56304</v>
      </c>
      <c r="G17" s="38">
        <v>58743</v>
      </c>
      <c r="H17" s="38">
        <v>58994</v>
      </c>
      <c r="I17" s="38">
        <v>61598</v>
      </c>
      <c r="J17" s="38">
        <v>60222</v>
      </c>
      <c r="K17" s="38">
        <v>64734</v>
      </c>
      <c r="L17" s="38" t="s">
        <v>213</v>
      </c>
      <c r="M17" s="38" t="s">
        <v>213</v>
      </c>
      <c r="N17" s="38">
        <v>66164</v>
      </c>
      <c r="O17" s="38">
        <v>69208</v>
      </c>
      <c r="P17" s="1"/>
    </row>
    <row r="18" spans="1:16" customFormat="1" x14ac:dyDescent="0.25">
      <c r="A18" s="1"/>
      <c r="B18" s="3" t="s">
        <v>37</v>
      </c>
      <c r="C18" s="39" t="s">
        <v>31</v>
      </c>
      <c r="D18" s="40">
        <v>2</v>
      </c>
      <c r="E18" s="38"/>
      <c r="F18" s="38">
        <v>32599</v>
      </c>
      <c r="G18" s="38">
        <v>35378</v>
      </c>
      <c r="H18" s="38">
        <v>34554</v>
      </c>
      <c r="I18" s="38">
        <v>37586</v>
      </c>
      <c r="J18" s="38">
        <v>37773</v>
      </c>
      <c r="K18" s="38">
        <v>40389</v>
      </c>
      <c r="L18" s="38">
        <v>39976</v>
      </c>
      <c r="M18" s="38">
        <v>42591</v>
      </c>
      <c r="N18" s="38">
        <v>38313</v>
      </c>
      <c r="O18" s="38">
        <v>41834</v>
      </c>
      <c r="P18" s="1"/>
    </row>
    <row r="19" spans="1:16" customFormat="1" x14ac:dyDescent="0.25">
      <c r="A19" s="1"/>
      <c r="B19" s="3"/>
      <c r="C19" s="39"/>
      <c r="D19" s="40">
        <v>1</v>
      </c>
      <c r="E19" s="38"/>
      <c r="F19" s="38">
        <v>56304</v>
      </c>
      <c r="G19" s="38">
        <v>58743</v>
      </c>
      <c r="H19" s="38">
        <v>58994</v>
      </c>
      <c r="I19" s="38">
        <v>61598</v>
      </c>
      <c r="J19" s="38">
        <v>60222</v>
      </c>
      <c r="K19" s="38">
        <v>64734</v>
      </c>
      <c r="L19" s="38">
        <v>64629</v>
      </c>
      <c r="M19" s="38">
        <v>69140</v>
      </c>
      <c r="N19" s="38">
        <v>66164</v>
      </c>
      <c r="O19" s="38">
        <v>69208</v>
      </c>
      <c r="P19" s="1"/>
    </row>
    <row r="20" spans="1:16" customFormat="1" x14ac:dyDescent="0.25">
      <c r="A20" s="1"/>
      <c r="B20" s="3" t="s">
        <v>37</v>
      </c>
      <c r="C20" s="39" t="s">
        <v>32</v>
      </c>
      <c r="D20" s="40">
        <v>3</v>
      </c>
      <c r="E20" s="38"/>
      <c r="F20" s="38">
        <v>26652</v>
      </c>
      <c r="G20" s="38">
        <v>29087</v>
      </c>
      <c r="H20" s="38">
        <v>28873</v>
      </c>
      <c r="I20" s="38">
        <v>31596</v>
      </c>
      <c r="J20" s="38">
        <v>31337</v>
      </c>
      <c r="K20" s="38">
        <v>33998</v>
      </c>
      <c r="L20" s="38">
        <v>33579</v>
      </c>
      <c r="M20" s="38">
        <v>36238</v>
      </c>
      <c r="N20" s="38">
        <v>32142</v>
      </c>
      <c r="O20" s="38">
        <v>34865</v>
      </c>
      <c r="P20" s="1"/>
    </row>
    <row r="21" spans="1:16" customFormat="1" x14ac:dyDescent="0.25">
      <c r="A21" s="1"/>
      <c r="B21" s="3"/>
      <c r="C21" s="39"/>
      <c r="D21" s="40">
        <v>2</v>
      </c>
      <c r="E21" s="38"/>
      <c r="F21" s="38">
        <v>32599</v>
      </c>
      <c r="G21" s="38">
        <v>35378</v>
      </c>
      <c r="H21" s="38">
        <v>34554</v>
      </c>
      <c r="I21" s="38">
        <v>37586</v>
      </c>
      <c r="J21" s="38">
        <v>37773</v>
      </c>
      <c r="K21" s="38">
        <v>40389</v>
      </c>
      <c r="L21" s="38">
        <v>39976</v>
      </c>
      <c r="M21" s="38">
        <v>42591</v>
      </c>
      <c r="N21" s="38">
        <v>38313</v>
      </c>
      <c r="O21" s="38">
        <v>41834</v>
      </c>
      <c r="P21" s="1"/>
    </row>
    <row r="22" spans="1:16" customFormat="1" x14ac:dyDescent="0.25">
      <c r="A22" s="1"/>
      <c r="B22" s="3"/>
      <c r="C22" s="39"/>
      <c r="D22" s="40">
        <v>1</v>
      </c>
      <c r="E22" s="38"/>
      <c r="F22" s="38">
        <v>56304</v>
      </c>
      <c r="G22" s="38">
        <v>58743</v>
      </c>
      <c r="H22" s="38">
        <v>58994</v>
      </c>
      <c r="I22" s="38">
        <v>61598</v>
      </c>
      <c r="J22" s="38">
        <v>60222</v>
      </c>
      <c r="K22" s="38">
        <v>64734</v>
      </c>
      <c r="L22" s="38">
        <v>64629</v>
      </c>
      <c r="M22" s="38">
        <v>69140</v>
      </c>
      <c r="N22" s="38">
        <v>66164</v>
      </c>
      <c r="O22" s="38">
        <v>69208</v>
      </c>
      <c r="P22" s="1"/>
    </row>
    <row r="23" spans="1:16" customFormat="1" x14ac:dyDescent="0.25">
      <c r="A23" s="1"/>
      <c r="B23" s="3" t="s">
        <v>37</v>
      </c>
      <c r="C23" s="39" t="s">
        <v>33</v>
      </c>
      <c r="D23" s="40">
        <v>2</v>
      </c>
      <c r="E23" s="38"/>
      <c r="F23" s="38">
        <v>64810</v>
      </c>
      <c r="G23" s="38">
        <v>71021</v>
      </c>
      <c r="H23" s="38">
        <v>66514</v>
      </c>
      <c r="I23" s="38">
        <v>72495</v>
      </c>
      <c r="J23" s="38">
        <v>73693</v>
      </c>
      <c r="K23" s="38">
        <v>79913</v>
      </c>
      <c r="L23" s="38">
        <v>78933</v>
      </c>
      <c r="M23" s="38">
        <v>85153</v>
      </c>
      <c r="N23" s="38">
        <v>78171</v>
      </c>
      <c r="O23" s="38">
        <v>84915</v>
      </c>
      <c r="P23" s="1"/>
    </row>
    <row r="24" spans="1:16" customFormat="1" x14ac:dyDescent="0.25">
      <c r="A24" s="1"/>
      <c r="B24" s="3"/>
      <c r="C24" s="39"/>
      <c r="D24" s="40">
        <v>1</v>
      </c>
      <c r="E24" s="38"/>
      <c r="F24" s="38">
        <v>77834</v>
      </c>
      <c r="G24" s="38">
        <v>90806</v>
      </c>
      <c r="H24" s="38">
        <v>80262</v>
      </c>
      <c r="I24" s="38">
        <v>93234</v>
      </c>
      <c r="J24" s="38">
        <v>88502</v>
      </c>
      <c r="K24" s="38">
        <v>102177</v>
      </c>
      <c r="L24" s="38">
        <v>98983</v>
      </c>
      <c r="M24" s="38">
        <v>112656</v>
      </c>
      <c r="N24" s="38">
        <v>87235</v>
      </c>
      <c r="O24" s="38">
        <v>100207</v>
      </c>
      <c r="P24" s="1"/>
    </row>
    <row r="25" spans="1:16" customFormat="1" ht="16.5" customHeight="1" x14ac:dyDescent="0.25">
      <c r="A25" s="1"/>
      <c r="B25" s="3" t="s">
        <v>37</v>
      </c>
      <c r="C25" s="39" t="s">
        <v>34</v>
      </c>
      <c r="D25" s="40">
        <v>3</v>
      </c>
      <c r="E25" s="38"/>
      <c r="F25" s="38">
        <v>45460</v>
      </c>
      <c r="G25" s="38">
        <v>48953</v>
      </c>
      <c r="H25" s="38">
        <v>46731</v>
      </c>
      <c r="I25" s="38">
        <v>50156</v>
      </c>
      <c r="J25" s="38">
        <v>50505</v>
      </c>
      <c r="K25" s="38">
        <v>55090</v>
      </c>
      <c r="L25" s="38">
        <v>54368</v>
      </c>
      <c r="M25" s="38">
        <v>58955</v>
      </c>
      <c r="N25" s="38">
        <v>55148</v>
      </c>
      <c r="O25" s="38">
        <v>58833</v>
      </c>
      <c r="P25" s="1"/>
    </row>
    <row r="26" spans="1:16" customFormat="1" x14ac:dyDescent="0.25">
      <c r="A26" s="1"/>
      <c r="B26" s="3"/>
      <c r="C26" s="39"/>
      <c r="D26" s="40">
        <v>2</v>
      </c>
      <c r="E26" s="38"/>
      <c r="F26" s="38">
        <v>64810</v>
      </c>
      <c r="G26" s="38">
        <v>71021</v>
      </c>
      <c r="H26" s="38">
        <v>66514</v>
      </c>
      <c r="I26" s="38">
        <v>72495</v>
      </c>
      <c r="J26" s="38">
        <v>73693</v>
      </c>
      <c r="K26" s="38">
        <v>79913</v>
      </c>
      <c r="L26" s="38">
        <v>78933</v>
      </c>
      <c r="M26" s="38">
        <v>85153</v>
      </c>
      <c r="N26" s="38">
        <v>78171</v>
      </c>
      <c r="O26" s="38">
        <v>84915</v>
      </c>
      <c r="P26" s="1"/>
    </row>
    <row r="27" spans="1:16" customFormat="1" x14ac:dyDescent="0.25">
      <c r="A27" s="1"/>
      <c r="B27" s="3"/>
      <c r="C27" s="39"/>
      <c r="D27" s="40">
        <v>1</v>
      </c>
      <c r="E27" s="38"/>
      <c r="F27" s="38">
        <v>77834</v>
      </c>
      <c r="G27" s="38">
        <v>90806</v>
      </c>
      <c r="H27" s="38">
        <v>80262</v>
      </c>
      <c r="I27" s="38">
        <v>93234</v>
      </c>
      <c r="J27" s="38">
        <v>88502</v>
      </c>
      <c r="K27" s="38">
        <v>102177</v>
      </c>
      <c r="L27" s="38">
        <v>98983</v>
      </c>
      <c r="M27" s="38">
        <v>112656</v>
      </c>
      <c r="N27" s="38">
        <v>87235</v>
      </c>
      <c r="O27" s="38">
        <v>100207</v>
      </c>
      <c r="P27" s="1"/>
    </row>
    <row r="28" spans="1:16" customFormat="1" x14ac:dyDescent="0.25">
      <c r="A28" s="1"/>
      <c r="B28" s="3" t="s">
        <v>37</v>
      </c>
      <c r="C28" s="39" t="s">
        <v>35</v>
      </c>
      <c r="D28" s="40">
        <v>4</v>
      </c>
      <c r="E28" s="38"/>
      <c r="F28" s="38">
        <v>37581</v>
      </c>
      <c r="G28" s="38">
        <v>40076</v>
      </c>
      <c r="H28" s="38">
        <v>38995</v>
      </c>
      <c r="I28" s="38">
        <v>41224</v>
      </c>
      <c r="J28" s="38">
        <v>42386</v>
      </c>
      <c r="K28" s="38">
        <v>45441</v>
      </c>
      <c r="L28" s="38">
        <v>44960</v>
      </c>
      <c r="M28" s="38">
        <v>48014</v>
      </c>
      <c r="N28" s="38">
        <v>45592</v>
      </c>
      <c r="O28" s="38">
        <v>48360</v>
      </c>
      <c r="P28" s="1"/>
    </row>
    <row r="29" spans="1:16" customFormat="1" x14ac:dyDescent="0.25">
      <c r="A29" s="1"/>
      <c r="B29" s="3"/>
      <c r="C29" s="39"/>
      <c r="D29" s="40">
        <v>3</v>
      </c>
      <c r="E29" s="192"/>
      <c r="F29" s="38">
        <v>45460</v>
      </c>
      <c r="G29" s="38">
        <v>48953</v>
      </c>
      <c r="H29" s="38">
        <v>46731</v>
      </c>
      <c r="I29" s="38">
        <v>50156</v>
      </c>
      <c r="J29" s="38">
        <v>50505</v>
      </c>
      <c r="K29" s="38">
        <v>55090</v>
      </c>
      <c r="L29" s="38">
        <v>54368</v>
      </c>
      <c r="M29" s="38">
        <v>58955</v>
      </c>
      <c r="N29" s="38">
        <v>55148</v>
      </c>
      <c r="O29" s="38">
        <v>58833</v>
      </c>
      <c r="P29" s="1"/>
    </row>
    <row r="30" spans="1:16" customFormat="1" x14ac:dyDescent="0.25">
      <c r="A30" s="1"/>
      <c r="B30" s="3"/>
      <c r="C30" s="39"/>
      <c r="D30" s="40">
        <v>2</v>
      </c>
      <c r="E30" s="192"/>
      <c r="F30" s="38">
        <v>64810</v>
      </c>
      <c r="G30" s="38">
        <v>71021</v>
      </c>
      <c r="H30" s="38">
        <v>66514</v>
      </c>
      <c r="I30" s="38">
        <v>72495</v>
      </c>
      <c r="J30" s="38">
        <v>73693</v>
      </c>
      <c r="K30" s="38">
        <v>79913</v>
      </c>
      <c r="L30" s="38">
        <v>78933</v>
      </c>
      <c r="M30" s="38">
        <v>85153</v>
      </c>
      <c r="N30" s="38">
        <v>78171</v>
      </c>
      <c r="O30" s="38">
        <v>84915</v>
      </c>
      <c r="P30" s="1"/>
    </row>
    <row r="31" spans="1:16" customFormat="1" x14ac:dyDescent="0.25">
      <c r="A31" s="1"/>
      <c r="B31" s="3"/>
      <c r="C31" s="39"/>
      <c r="D31" s="40">
        <v>1</v>
      </c>
      <c r="E31" s="192"/>
      <c r="F31" s="38">
        <v>77834</v>
      </c>
      <c r="G31" s="38">
        <v>90806</v>
      </c>
      <c r="H31" s="38">
        <v>80262</v>
      </c>
      <c r="I31" s="38">
        <v>93234</v>
      </c>
      <c r="J31" s="38">
        <v>88502</v>
      </c>
      <c r="K31" s="38">
        <v>102177</v>
      </c>
      <c r="L31" s="38">
        <v>98983</v>
      </c>
      <c r="M31" s="38">
        <v>112656</v>
      </c>
      <c r="N31" s="38">
        <v>87235</v>
      </c>
      <c r="O31" s="38">
        <v>100207</v>
      </c>
      <c r="P31" s="1"/>
    </row>
    <row r="32" spans="1:16" customFormat="1" x14ac:dyDescent="0.25">
      <c r="A32" s="1"/>
      <c r="B32" s="3" t="s">
        <v>37</v>
      </c>
      <c r="C32" s="39" t="s">
        <v>36</v>
      </c>
      <c r="D32" s="40">
        <v>5</v>
      </c>
      <c r="E32" s="192"/>
      <c r="F32" s="38">
        <v>31341</v>
      </c>
      <c r="G32" s="38">
        <v>32982</v>
      </c>
      <c r="H32" s="38">
        <v>32622</v>
      </c>
      <c r="I32" s="38">
        <v>35189</v>
      </c>
      <c r="J32" s="38">
        <v>36044</v>
      </c>
      <c r="K32" s="38">
        <v>37242</v>
      </c>
      <c r="L32" s="38">
        <v>37053</v>
      </c>
      <c r="M32" s="38">
        <v>38250</v>
      </c>
      <c r="N32" s="38">
        <v>38132</v>
      </c>
      <c r="O32" s="38">
        <v>40310</v>
      </c>
      <c r="P32" s="1"/>
    </row>
    <row r="33" spans="1:16" customFormat="1" x14ac:dyDescent="0.25">
      <c r="A33" s="1"/>
      <c r="B33" s="3"/>
      <c r="C33" s="39"/>
      <c r="D33" s="40">
        <v>4</v>
      </c>
      <c r="E33" s="192"/>
      <c r="F33" s="38">
        <v>37581</v>
      </c>
      <c r="G33" s="38">
        <v>40076</v>
      </c>
      <c r="H33" s="38">
        <v>38995</v>
      </c>
      <c r="I33" s="38">
        <v>41224</v>
      </c>
      <c r="J33" s="38">
        <v>42386</v>
      </c>
      <c r="K33" s="38">
        <v>45441</v>
      </c>
      <c r="L33" s="38">
        <v>44960</v>
      </c>
      <c r="M33" s="38">
        <v>48014</v>
      </c>
      <c r="N33" s="38">
        <v>45592</v>
      </c>
      <c r="O33" s="38">
        <v>48360</v>
      </c>
      <c r="P33" s="1"/>
    </row>
    <row r="34" spans="1:16" customFormat="1" x14ac:dyDescent="0.25">
      <c r="A34" s="1"/>
      <c r="B34" s="3"/>
      <c r="C34" s="39"/>
      <c r="D34" s="40">
        <v>3</v>
      </c>
      <c r="E34" s="38"/>
      <c r="F34" s="38">
        <v>45460</v>
      </c>
      <c r="G34" s="38">
        <v>48953</v>
      </c>
      <c r="H34" s="38">
        <v>46731</v>
      </c>
      <c r="I34" s="38">
        <v>50156</v>
      </c>
      <c r="J34" s="38">
        <v>50505</v>
      </c>
      <c r="K34" s="38">
        <v>55090</v>
      </c>
      <c r="L34" s="38">
        <v>54368</v>
      </c>
      <c r="M34" s="38">
        <v>58955</v>
      </c>
      <c r="N34" s="38">
        <v>55148</v>
      </c>
      <c r="O34" s="38">
        <v>58833</v>
      </c>
      <c r="P34" s="1"/>
    </row>
    <row r="35" spans="1:16" customFormat="1" x14ac:dyDescent="0.25">
      <c r="A35" s="1"/>
      <c r="B35" s="3"/>
      <c r="C35" s="39"/>
      <c r="D35" s="40">
        <v>2</v>
      </c>
      <c r="E35" s="38"/>
      <c r="F35" s="38">
        <v>64810</v>
      </c>
      <c r="G35" s="38">
        <v>71021</v>
      </c>
      <c r="H35" s="38">
        <v>66514</v>
      </c>
      <c r="I35" s="38">
        <v>72495</v>
      </c>
      <c r="J35" s="38">
        <v>73693</v>
      </c>
      <c r="K35" s="38">
        <v>79913</v>
      </c>
      <c r="L35" s="38">
        <v>78933</v>
      </c>
      <c r="M35" s="38">
        <v>85153</v>
      </c>
      <c r="N35" s="38">
        <v>78171</v>
      </c>
      <c r="O35" s="38">
        <v>84915</v>
      </c>
      <c r="P35" s="1"/>
    </row>
    <row r="36" spans="1:16" customFormat="1" x14ac:dyDescent="0.25">
      <c r="A36" s="1"/>
      <c r="B36" s="3"/>
      <c r="C36" s="43"/>
      <c r="D36" s="42">
        <v>1</v>
      </c>
      <c r="E36" s="43"/>
      <c r="F36" s="43">
        <v>77834</v>
      </c>
      <c r="G36" s="43">
        <v>90806</v>
      </c>
      <c r="H36" s="43">
        <v>80262</v>
      </c>
      <c r="I36" s="43">
        <v>93234</v>
      </c>
      <c r="J36" s="43">
        <v>88502</v>
      </c>
      <c r="K36" s="43">
        <v>102177</v>
      </c>
      <c r="L36" s="43">
        <v>98983</v>
      </c>
      <c r="M36" s="43">
        <v>112656</v>
      </c>
      <c r="N36" s="43">
        <v>87235</v>
      </c>
      <c r="O36" s="43">
        <v>100207</v>
      </c>
      <c r="P36" s="1"/>
    </row>
    <row r="37" spans="1:16" x14ac:dyDescent="0.25">
      <c r="B37" s="3"/>
      <c r="C37" s="17"/>
      <c r="D37" s="4"/>
      <c r="E37" s="94"/>
      <c r="F37" s="94"/>
      <c r="G37" s="94"/>
      <c r="H37" s="94"/>
      <c r="I37" s="94"/>
      <c r="J37" s="94"/>
      <c r="K37" s="94"/>
      <c r="L37" s="94"/>
      <c r="M37" s="94"/>
      <c r="N37" s="94"/>
      <c r="O37" s="184"/>
      <c r="P37" s="94"/>
    </row>
    <row r="38" spans="1:16" x14ac:dyDescent="0.25">
      <c r="B38" s="3"/>
      <c r="C38" s="44"/>
      <c r="D38" s="4"/>
      <c r="E38" s="11" t="s">
        <v>221</v>
      </c>
      <c r="F38" s="11"/>
      <c r="G38" s="11"/>
      <c r="H38" s="11"/>
      <c r="I38" s="11"/>
      <c r="J38" s="11"/>
      <c r="K38" s="11"/>
      <c r="L38" s="11"/>
      <c r="M38" s="11"/>
      <c r="N38" s="11"/>
      <c r="O38" s="11"/>
    </row>
    <row r="39" spans="1:16" ht="36.75" x14ac:dyDescent="0.25">
      <c r="B39" s="3"/>
      <c r="C39" s="33" t="s">
        <v>20</v>
      </c>
      <c r="D39" s="210" t="s">
        <v>21</v>
      </c>
      <c r="E39" s="10"/>
      <c r="F39" s="89" t="s">
        <v>23</v>
      </c>
      <c r="G39" s="89" t="s">
        <v>23</v>
      </c>
      <c r="H39" s="89" t="s">
        <v>24</v>
      </c>
      <c r="I39" s="89" t="s">
        <v>24</v>
      </c>
      <c r="J39" s="89" t="s">
        <v>25</v>
      </c>
      <c r="K39" s="89" t="s">
        <v>25</v>
      </c>
      <c r="L39" s="89" t="s">
        <v>170</v>
      </c>
      <c r="M39" s="89" t="s">
        <v>170</v>
      </c>
      <c r="N39" s="89" t="s">
        <v>10</v>
      </c>
      <c r="O39" s="89" t="s">
        <v>10</v>
      </c>
    </row>
    <row r="40" spans="1:16" x14ac:dyDescent="0.25">
      <c r="B40" s="3"/>
      <c r="C40" s="34"/>
      <c r="D40" s="211"/>
      <c r="E40" s="35"/>
      <c r="F40" s="95" t="s">
        <v>26</v>
      </c>
      <c r="G40" s="96" t="s">
        <v>12</v>
      </c>
      <c r="H40" s="95" t="s">
        <v>26</v>
      </c>
      <c r="I40" s="96" t="s">
        <v>12</v>
      </c>
      <c r="J40" s="95" t="s">
        <v>26</v>
      </c>
      <c r="K40" s="96" t="s">
        <v>12</v>
      </c>
      <c r="L40" s="95" t="s">
        <v>26</v>
      </c>
      <c r="M40" s="96" t="s">
        <v>12</v>
      </c>
      <c r="N40" s="95" t="s">
        <v>26</v>
      </c>
      <c r="O40" s="96" t="s">
        <v>12</v>
      </c>
    </row>
    <row r="41" spans="1:16" x14ac:dyDescent="0.25">
      <c r="B41" s="3" t="s">
        <v>37</v>
      </c>
      <c r="C41" s="36" t="s">
        <v>27</v>
      </c>
      <c r="D41" s="37">
        <v>1</v>
      </c>
      <c r="E41" s="38"/>
      <c r="F41" s="38">
        <v>79406</v>
      </c>
      <c r="G41" s="38">
        <v>92640</v>
      </c>
      <c r="H41" s="38">
        <v>81852</v>
      </c>
      <c r="I41" s="38">
        <v>95087</v>
      </c>
      <c r="J41" s="38" t="s">
        <v>213</v>
      </c>
      <c r="K41" s="38" t="s">
        <v>213</v>
      </c>
      <c r="L41" s="38" t="s">
        <v>213</v>
      </c>
      <c r="M41" s="38" t="s">
        <v>213</v>
      </c>
      <c r="N41" s="38">
        <v>88841</v>
      </c>
      <c r="O41" s="38">
        <v>102075</v>
      </c>
    </row>
    <row r="42" spans="1:16" x14ac:dyDescent="0.25">
      <c r="B42" s="3" t="s">
        <v>37</v>
      </c>
      <c r="C42" s="39" t="s">
        <v>5</v>
      </c>
      <c r="D42" s="40">
        <v>1</v>
      </c>
      <c r="E42" s="38"/>
      <c r="F42" s="38">
        <v>83732</v>
      </c>
      <c r="G42" s="38">
        <v>96968</v>
      </c>
      <c r="H42" s="38">
        <v>85575</v>
      </c>
      <c r="I42" s="38">
        <v>98809</v>
      </c>
      <c r="J42" s="38" t="s">
        <v>213</v>
      </c>
      <c r="K42" s="38" t="s">
        <v>213</v>
      </c>
      <c r="L42" s="38" t="s">
        <v>213</v>
      </c>
      <c r="M42" s="38" t="s">
        <v>213</v>
      </c>
      <c r="N42" s="38">
        <v>92809</v>
      </c>
      <c r="O42" s="38">
        <v>106044</v>
      </c>
    </row>
    <row r="43" spans="1:16" x14ac:dyDescent="0.25">
      <c r="B43" s="3" t="s">
        <v>37</v>
      </c>
      <c r="C43" s="39" t="s">
        <v>28</v>
      </c>
      <c r="D43" s="40">
        <v>2</v>
      </c>
      <c r="E43" s="38"/>
      <c r="F43" s="38">
        <v>36046</v>
      </c>
      <c r="G43" s="38">
        <v>42663</v>
      </c>
      <c r="H43" s="38">
        <v>36926</v>
      </c>
      <c r="I43" s="38">
        <v>43544</v>
      </c>
      <c r="J43" s="38" t="s">
        <v>213</v>
      </c>
      <c r="K43" s="38" t="s">
        <v>213</v>
      </c>
      <c r="L43" s="38" t="s">
        <v>213</v>
      </c>
      <c r="M43" s="38" t="s">
        <v>213</v>
      </c>
      <c r="N43" s="38">
        <v>40585</v>
      </c>
      <c r="O43" s="38">
        <v>47202</v>
      </c>
    </row>
    <row r="44" spans="1:16" x14ac:dyDescent="0.25">
      <c r="B44" s="3" t="s">
        <v>37</v>
      </c>
      <c r="C44" s="39"/>
      <c r="D44" s="40">
        <v>1</v>
      </c>
      <c r="E44" s="38"/>
      <c r="F44" s="38">
        <v>79406</v>
      </c>
      <c r="G44" s="38">
        <v>92640</v>
      </c>
      <c r="H44" s="38">
        <v>81852</v>
      </c>
      <c r="I44" s="38">
        <v>95087</v>
      </c>
      <c r="J44" s="38" t="s">
        <v>213</v>
      </c>
      <c r="K44" s="38" t="s">
        <v>213</v>
      </c>
      <c r="L44" s="38" t="s">
        <v>213</v>
      </c>
      <c r="M44" s="38" t="s">
        <v>213</v>
      </c>
      <c r="N44" s="38">
        <v>88841</v>
      </c>
      <c r="O44" s="38">
        <v>102075</v>
      </c>
    </row>
    <row r="45" spans="1:16" x14ac:dyDescent="0.25">
      <c r="B45" s="3" t="s">
        <v>37</v>
      </c>
      <c r="C45" s="39" t="s">
        <v>29</v>
      </c>
      <c r="D45" s="40">
        <v>2</v>
      </c>
      <c r="E45" s="38"/>
      <c r="F45" s="38">
        <v>44813</v>
      </c>
      <c r="G45" s="38">
        <v>51429</v>
      </c>
      <c r="H45" s="38">
        <v>46075</v>
      </c>
      <c r="I45" s="38">
        <v>52691</v>
      </c>
      <c r="J45" s="38" t="s">
        <v>213</v>
      </c>
      <c r="K45" s="38" t="s">
        <v>213</v>
      </c>
      <c r="L45" s="38" t="s">
        <v>213</v>
      </c>
      <c r="M45" s="38" t="s">
        <v>213</v>
      </c>
      <c r="N45" s="38">
        <v>50074</v>
      </c>
      <c r="O45" s="38">
        <v>56691</v>
      </c>
    </row>
    <row r="46" spans="1:16" x14ac:dyDescent="0.25">
      <c r="B46" s="3" t="s">
        <v>37</v>
      </c>
      <c r="C46" s="39"/>
      <c r="D46" s="40">
        <v>1</v>
      </c>
      <c r="E46" s="38"/>
      <c r="F46" s="38">
        <v>79406</v>
      </c>
      <c r="G46" s="38">
        <v>92640</v>
      </c>
      <c r="H46" s="38">
        <v>81852</v>
      </c>
      <c r="I46" s="38">
        <v>95087</v>
      </c>
      <c r="J46" s="38" t="s">
        <v>213</v>
      </c>
      <c r="K46" s="38" t="s">
        <v>213</v>
      </c>
      <c r="L46" s="38" t="s">
        <v>213</v>
      </c>
      <c r="M46" s="38" t="s">
        <v>213</v>
      </c>
      <c r="N46" s="38">
        <v>88841</v>
      </c>
      <c r="O46" s="38">
        <v>102075</v>
      </c>
    </row>
    <row r="47" spans="1:16" x14ac:dyDescent="0.25">
      <c r="B47" s="3" t="s">
        <v>37</v>
      </c>
      <c r="C47" s="39" t="s">
        <v>30</v>
      </c>
      <c r="D47" s="40">
        <v>1</v>
      </c>
      <c r="E47" s="38"/>
      <c r="F47" s="38">
        <v>61130</v>
      </c>
      <c r="G47" s="38">
        <v>63861</v>
      </c>
      <c r="H47" s="38">
        <v>63821</v>
      </c>
      <c r="I47" s="38">
        <v>66716</v>
      </c>
      <c r="J47" s="38">
        <v>65160</v>
      </c>
      <c r="K47" s="38">
        <v>69983</v>
      </c>
      <c r="L47" s="38" t="s">
        <v>213</v>
      </c>
      <c r="M47" s="38" t="s">
        <v>213</v>
      </c>
      <c r="N47" s="38">
        <v>71066</v>
      </c>
      <c r="O47" s="38">
        <v>74413</v>
      </c>
    </row>
    <row r="48" spans="1:16" x14ac:dyDescent="0.25">
      <c r="B48" s="3" t="s">
        <v>37</v>
      </c>
      <c r="C48" s="39" t="s">
        <v>31</v>
      </c>
      <c r="D48" s="40">
        <v>2</v>
      </c>
      <c r="E48" s="38"/>
      <c r="F48" s="38">
        <v>35326</v>
      </c>
      <c r="G48" s="38">
        <v>38253</v>
      </c>
      <c r="H48" s="38">
        <v>37280</v>
      </c>
      <c r="I48" s="38">
        <v>40460</v>
      </c>
      <c r="J48" s="38">
        <v>40575</v>
      </c>
      <c r="K48" s="38">
        <v>43350</v>
      </c>
      <c r="L48" s="38">
        <v>42778</v>
      </c>
      <c r="M48" s="38">
        <v>45554</v>
      </c>
      <c r="N48" s="38">
        <v>41089</v>
      </c>
      <c r="O48" s="38">
        <v>44766</v>
      </c>
    </row>
    <row r="49" spans="2:15" x14ac:dyDescent="0.25">
      <c r="B49" s="3" t="s">
        <v>37</v>
      </c>
      <c r="C49" s="39"/>
      <c r="D49" s="40">
        <v>1</v>
      </c>
      <c r="E49" s="38"/>
      <c r="F49" s="38">
        <v>61130</v>
      </c>
      <c r="G49" s="38">
        <v>63861</v>
      </c>
      <c r="H49" s="38">
        <v>63821</v>
      </c>
      <c r="I49" s="38">
        <v>66716</v>
      </c>
      <c r="J49" s="38">
        <v>65160</v>
      </c>
      <c r="K49" s="38">
        <v>69983</v>
      </c>
      <c r="L49" s="38">
        <v>69566</v>
      </c>
      <c r="M49" s="38">
        <v>74390</v>
      </c>
      <c r="N49" s="38">
        <v>71066</v>
      </c>
      <c r="O49" s="38">
        <v>74413</v>
      </c>
    </row>
    <row r="50" spans="2:15" x14ac:dyDescent="0.25">
      <c r="B50" s="3" t="s">
        <v>37</v>
      </c>
      <c r="C50" s="39" t="s">
        <v>32</v>
      </c>
      <c r="D50" s="40">
        <v>3</v>
      </c>
      <c r="E50" s="38"/>
      <c r="F50" s="38">
        <v>28676</v>
      </c>
      <c r="G50" s="38">
        <v>31212</v>
      </c>
      <c r="H50" s="38">
        <v>30895</v>
      </c>
      <c r="I50" s="38">
        <v>33719</v>
      </c>
      <c r="J50" s="38">
        <v>33425</v>
      </c>
      <c r="K50" s="38">
        <v>36193</v>
      </c>
      <c r="L50" s="38">
        <v>35666</v>
      </c>
      <c r="M50" s="38">
        <v>38434</v>
      </c>
      <c r="N50" s="38">
        <v>34209</v>
      </c>
      <c r="O50" s="38">
        <v>37038</v>
      </c>
    </row>
    <row r="51" spans="2:15" x14ac:dyDescent="0.25">
      <c r="B51" s="3" t="s">
        <v>37</v>
      </c>
      <c r="C51" s="39"/>
      <c r="D51" s="40">
        <v>2</v>
      </c>
      <c r="E51" s="38"/>
      <c r="F51" s="38">
        <v>35326</v>
      </c>
      <c r="G51" s="38">
        <v>38253</v>
      </c>
      <c r="H51" s="38">
        <v>37280</v>
      </c>
      <c r="I51" s="38">
        <v>40460</v>
      </c>
      <c r="J51" s="38">
        <v>40575</v>
      </c>
      <c r="K51" s="38">
        <v>43350</v>
      </c>
      <c r="L51" s="38">
        <v>42778</v>
      </c>
      <c r="M51" s="38">
        <v>45554</v>
      </c>
      <c r="N51" s="38">
        <v>41089</v>
      </c>
      <c r="O51" s="38">
        <v>44766</v>
      </c>
    </row>
    <row r="52" spans="2:15" x14ac:dyDescent="0.25">
      <c r="B52" s="3"/>
      <c r="C52" s="39"/>
      <c r="D52" s="40">
        <v>1</v>
      </c>
      <c r="E52" s="38"/>
      <c r="F52" s="38">
        <v>61130</v>
      </c>
      <c r="G52" s="38">
        <v>63861</v>
      </c>
      <c r="H52" s="38">
        <v>63821</v>
      </c>
      <c r="I52" s="38">
        <v>66716</v>
      </c>
      <c r="J52" s="38">
        <v>65160</v>
      </c>
      <c r="K52" s="38">
        <v>69983</v>
      </c>
      <c r="L52" s="38">
        <v>69566</v>
      </c>
      <c r="M52" s="38">
        <v>74390</v>
      </c>
      <c r="N52" s="38">
        <v>71066</v>
      </c>
      <c r="O52" s="38">
        <v>74413</v>
      </c>
    </row>
    <row r="53" spans="2:15" x14ac:dyDescent="0.25">
      <c r="B53" s="3"/>
      <c r="C53" s="39" t="s">
        <v>33</v>
      </c>
      <c r="D53" s="40">
        <v>2</v>
      </c>
      <c r="E53" s="38"/>
      <c r="F53" s="38">
        <v>68511</v>
      </c>
      <c r="G53" s="38">
        <v>74972</v>
      </c>
      <c r="H53" s="38">
        <v>70215</v>
      </c>
      <c r="I53" s="38">
        <v>76447</v>
      </c>
      <c r="J53" s="38">
        <v>77539</v>
      </c>
      <c r="K53" s="38">
        <v>84028</v>
      </c>
      <c r="L53" s="38">
        <v>82780</v>
      </c>
      <c r="M53" s="38">
        <v>89269</v>
      </c>
      <c r="N53" s="38">
        <v>81969</v>
      </c>
      <c r="O53" s="38">
        <v>88975</v>
      </c>
    </row>
    <row r="54" spans="2:15" x14ac:dyDescent="0.25">
      <c r="B54" s="3"/>
      <c r="C54" s="39"/>
      <c r="D54" s="40">
        <v>1</v>
      </c>
      <c r="E54" s="38"/>
      <c r="F54" s="38">
        <v>79406</v>
      </c>
      <c r="G54" s="38">
        <v>92640</v>
      </c>
      <c r="H54" s="38">
        <v>81852</v>
      </c>
      <c r="I54" s="38">
        <v>95087</v>
      </c>
      <c r="J54" s="38">
        <v>89870</v>
      </c>
      <c r="K54" s="38">
        <v>103831</v>
      </c>
      <c r="L54" s="38">
        <v>100351</v>
      </c>
      <c r="M54" s="38">
        <v>114311</v>
      </c>
      <c r="N54" s="38">
        <v>88841</v>
      </c>
      <c r="O54" s="38">
        <v>102075</v>
      </c>
    </row>
    <row r="55" spans="2:15" x14ac:dyDescent="0.25">
      <c r="B55" s="3"/>
      <c r="C55" s="39" t="s">
        <v>34</v>
      </c>
      <c r="D55" s="40">
        <v>3</v>
      </c>
      <c r="E55" s="38"/>
      <c r="F55" s="38">
        <v>48140</v>
      </c>
      <c r="G55" s="38">
        <v>51803</v>
      </c>
      <c r="H55" s="38">
        <v>49411</v>
      </c>
      <c r="I55" s="38">
        <v>53005</v>
      </c>
      <c r="J55" s="38">
        <v>53296</v>
      </c>
      <c r="K55" s="38">
        <v>58065</v>
      </c>
      <c r="L55" s="38">
        <v>57160</v>
      </c>
      <c r="M55" s="38">
        <v>61929</v>
      </c>
      <c r="N55" s="38">
        <v>57901</v>
      </c>
      <c r="O55" s="38">
        <v>61767</v>
      </c>
    </row>
    <row r="56" spans="2:15" x14ac:dyDescent="0.25">
      <c r="B56" s="3"/>
      <c r="C56" s="39"/>
      <c r="D56" s="40">
        <v>2</v>
      </c>
      <c r="E56" s="38"/>
      <c r="F56" s="38">
        <v>68511</v>
      </c>
      <c r="G56" s="38">
        <v>74972</v>
      </c>
      <c r="H56" s="38">
        <v>70215</v>
      </c>
      <c r="I56" s="38">
        <v>76447</v>
      </c>
      <c r="J56" s="38">
        <v>77539</v>
      </c>
      <c r="K56" s="38">
        <v>84028</v>
      </c>
      <c r="L56" s="38">
        <v>82780</v>
      </c>
      <c r="M56" s="38">
        <v>89269</v>
      </c>
      <c r="N56" s="38">
        <v>81969</v>
      </c>
      <c r="O56" s="38">
        <v>88975</v>
      </c>
    </row>
    <row r="57" spans="2:15" x14ac:dyDescent="0.25">
      <c r="B57" s="3"/>
      <c r="C57" s="39"/>
      <c r="D57" s="40">
        <v>1</v>
      </c>
      <c r="E57" s="38"/>
      <c r="F57" s="38">
        <v>79406</v>
      </c>
      <c r="G57" s="38">
        <v>92640</v>
      </c>
      <c r="H57" s="38">
        <v>81852</v>
      </c>
      <c r="I57" s="38">
        <v>95087</v>
      </c>
      <c r="J57" s="38">
        <v>89870</v>
      </c>
      <c r="K57" s="38">
        <v>103831</v>
      </c>
      <c r="L57" s="38">
        <v>100351</v>
      </c>
      <c r="M57" s="38">
        <v>114311</v>
      </c>
      <c r="N57" s="38">
        <v>88841</v>
      </c>
      <c r="O57" s="38">
        <v>102075</v>
      </c>
    </row>
    <row r="58" spans="2:15" x14ac:dyDescent="0.25">
      <c r="B58" s="3"/>
      <c r="C58" s="39" t="s">
        <v>35</v>
      </c>
      <c r="D58" s="40">
        <v>4</v>
      </c>
      <c r="E58" s="38"/>
      <c r="F58" s="38">
        <v>39761</v>
      </c>
      <c r="G58" s="38">
        <v>42322</v>
      </c>
      <c r="H58" s="38">
        <v>41175</v>
      </c>
      <c r="I58" s="38">
        <v>43470</v>
      </c>
      <c r="J58" s="38">
        <v>44662</v>
      </c>
      <c r="K58" s="38">
        <v>47787</v>
      </c>
      <c r="L58" s="38">
        <v>47234</v>
      </c>
      <c r="M58" s="38">
        <v>50359</v>
      </c>
      <c r="N58" s="38">
        <v>47835</v>
      </c>
      <c r="O58" s="38">
        <v>50674</v>
      </c>
    </row>
    <row r="59" spans="2:15" x14ac:dyDescent="0.25">
      <c r="B59" s="3"/>
      <c r="C59" s="39"/>
      <c r="D59" s="40">
        <v>3</v>
      </c>
      <c r="E59" s="192"/>
      <c r="F59" s="38">
        <v>48140</v>
      </c>
      <c r="G59" s="38">
        <v>51803</v>
      </c>
      <c r="H59" s="38">
        <v>49411</v>
      </c>
      <c r="I59" s="38">
        <v>53005</v>
      </c>
      <c r="J59" s="38">
        <v>53296</v>
      </c>
      <c r="K59" s="38">
        <v>58065</v>
      </c>
      <c r="L59" s="38">
        <v>57160</v>
      </c>
      <c r="M59" s="38">
        <v>61929</v>
      </c>
      <c r="N59" s="38">
        <v>57901</v>
      </c>
      <c r="O59" s="38">
        <v>61767</v>
      </c>
    </row>
    <row r="60" spans="2:15" x14ac:dyDescent="0.25">
      <c r="B60" s="3"/>
      <c r="C60" s="39"/>
      <c r="D60" s="40">
        <v>2</v>
      </c>
      <c r="E60" s="192"/>
      <c r="F60" s="38">
        <v>68511</v>
      </c>
      <c r="G60" s="38">
        <v>74972</v>
      </c>
      <c r="H60" s="38">
        <v>70215</v>
      </c>
      <c r="I60" s="38">
        <v>76447</v>
      </c>
      <c r="J60" s="38">
        <v>77539</v>
      </c>
      <c r="K60" s="38">
        <v>84028</v>
      </c>
      <c r="L60" s="38">
        <v>82780</v>
      </c>
      <c r="M60" s="38">
        <v>89269</v>
      </c>
      <c r="N60" s="38">
        <v>81969</v>
      </c>
      <c r="O60" s="38">
        <v>88975</v>
      </c>
    </row>
    <row r="61" spans="2:15" x14ac:dyDescent="0.25">
      <c r="B61" s="3"/>
      <c r="C61" s="39"/>
      <c r="D61" s="40">
        <v>1</v>
      </c>
      <c r="E61" s="192"/>
      <c r="F61" s="38">
        <v>79406</v>
      </c>
      <c r="G61" s="38">
        <v>92640</v>
      </c>
      <c r="H61" s="38">
        <v>81852</v>
      </c>
      <c r="I61" s="38">
        <v>95087</v>
      </c>
      <c r="J61" s="38">
        <v>89870</v>
      </c>
      <c r="K61" s="38">
        <v>103831</v>
      </c>
      <c r="L61" s="38">
        <v>100351</v>
      </c>
      <c r="M61" s="38">
        <v>114311</v>
      </c>
      <c r="N61" s="38">
        <v>88841</v>
      </c>
      <c r="O61" s="38">
        <v>102075</v>
      </c>
    </row>
    <row r="62" spans="2:15" x14ac:dyDescent="0.25">
      <c r="B62" s="3"/>
      <c r="C62" s="39" t="s">
        <v>36</v>
      </c>
      <c r="D62" s="40">
        <v>5</v>
      </c>
      <c r="E62" s="192"/>
      <c r="F62" s="38">
        <v>33136</v>
      </c>
      <c r="G62" s="38">
        <v>34831</v>
      </c>
      <c r="H62" s="38">
        <v>34418</v>
      </c>
      <c r="I62" s="38">
        <v>37037</v>
      </c>
      <c r="J62" s="38">
        <v>37921</v>
      </c>
      <c r="K62" s="38">
        <v>39173</v>
      </c>
      <c r="L62" s="38">
        <v>38929</v>
      </c>
      <c r="M62" s="38">
        <v>40183</v>
      </c>
      <c r="N62" s="38">
        <v>39981</v>
      </c>
      <c r="O62" s="38">
        <v>42214</v>
      </c>
    </row>
    <row r="63" spans="2:15" x14ac:dyDescent="0.25">
      <c r="B63" s="3"/>
      <c r="C63" s="39"/>
      <c r="D63" s="40">
        <v>4</v>
      </c>
      <c r="E63" s="192"/>
      <c r="F63" s="38">
        <v>39761</v>
      </c>
      <c r="G63" s="38">
        <v>42322</v>
      </c>
      <c r="H63" s="38">
        <v>41175</v>
      </c>
      <c r="I63" s="38">
        <v>43470</v>
      </c>
      <c r="J63" s="38">
        <v>44662</v>
      </c>
      <c r="K63" s="38">
        <v>47787</v>
      </c>
      <c r="L63" s="38">
        <v>47234</v>
      </c>
      <c r="M63" s="38">
        <v>50359</v>
      </c>
      <c r="N63" s="38">
        <v>47835</v>
      </c>
      <c r="O63" s="38">
        <v>50674</v>
      </c>
    </row>
    <row r="64" spans="2:15" x14ac:dyDescent="0.25">
      <c r="B64" s="3"/>
      <c r="C64" s="39"/>
      <c r="D64" s="40">
        <v>3</v>
      </c>
      <c r="E64" s="38"/>
      <c r="F64" s="38">
        <v>48140</v>
      </c>
      <c r="G64" s="38">
        <v>51803</v>
      </c>
      <c r="H64" s="38">
        <v>49411</v>
      </c>
      <c r="I64" s="38">
        <v>53005</v>
      </c>
      <c r="J64" s="38">
        <v>53296</v>
      </c>
      <c r="K64" s="38">
        <v>58065</v>
      </c>
      <c r="L64" s="38">
        <v>57160</v>
      </c>
      <c r="M64" s="38">
        <v>61929</v>
      </c>
      <c r="N64" s="38">
        <v>57901</v>
      </c>
      <c r="O64" s="38">
        <v>61767</v>
      </c>
    </row>
    <row r="65" spans="2:15" x14ac:dyDescent="0.25">
      <c r="B65" s="3"/>
      <c r="C65" s="39"/>
      <c r="D65" s="40">
        <v>2</v>
      </c>
      <c r="E65" s="38"/>
      <c r="F65" s="38">
        <v>68511</v>
      </c>
      <c r="G65" s="38">
        <v>74972</v>
      </c>
      <c r="H65" s="38">
        <v>70215</v>
      </c>
      <c r="I65" s="38">
        <v>76447</v>
      </c>
      <c r="J65" s="38">
        <v>77539</v>
      </c>
      <c r="K65" s="38">
        <v>84028</v>
      </c>
      <c r="L65" s="38">
        <v>82780</v>
      </c>
      <c r="M65" s="38">
        <v>89269</v>
      </c>
      <c r="N65" s="38">
        <v>81969</v>
      </c>
      <c r="O65" s="38">
        <v>88975</v>
      </c>
    </row>
    <row r="66" spans="2:15" x14ac:dyDescent="0.25">
      <c r="B66" s="3"/>
      <c r="C66" s="43"/>
      <c r="D66" s="42">
        <v>1</v>
      </c>
      <c r="E66" s="43"/>
      <c r="F66" s="43">
        <v>79406</v>
      </c>
      <c r="G66" s="43">
        <v>92640</v>
      </c>
      <c r="H66" s="43">
        <v>81852</v>
      </c>
      <c r="I66" s="43">
        <v>95087</v>
      </c>
      <c r="J66" s="43">
        <v>89870</v>
      </c>
      <c r="K66" s="43">
        <v>103831</v>
      </c>
      <c r="L66" s="43">
        <v>100351</v>
      </c>
      <c r="M66" s="43">
        <v>114311</v>
      </c>
      <c r="N66" s="43">
        <v>88841</v>
      </c>
      <c r="O66" s="43">
        <v>102075</v>
      </c>
    </row>
    <row r="67" spans="2:15" x14ac:dyDescent="0.25">
      <c r="B67" s="3"/>
      <c r="C67" s="17"/>
      <c r="D67" s="4"/>
      <c r="E67" s="94"/>
      <c r="F67" s="94"/>
      <c r="G67" s="94"/>
      <c r="H67" s="94"/>
      <c r="I67" s="94"/>
      <c r="J67" s="94"/>
      <c r="K67" s="94"/>
      <c r="L67" s="94"/>
      <c r="M67" s="94"/>
      <c r="N67" s="94"/>
      <c r="O67" s="184"/>
    </row>
    <row r="68" spans="2:15" x14ac:dyDescent="0.25">
      <c r="B68" s="3"/>
      <c r="C68" s="44"/>
      <c r="D68" s="4"/>
      <c r="E68" s="11" t="s">
        <v>217</v>
      </c>
      <c r="F68" s="11"/>
      <c r="G68" s="11"/>
      <c r="H68" s="11"/>
      <c r="I68" s="11"/>
      <c r="J68" s="11"/>
      <c r="K68" s="11"/>
      <c r="L68" s="11"/>
      <c r="M68" s="11"/>
      <c r="N68" s="11"/>
      <c r="O68" s="11"/>
    </row>
    <row r="69" spans="2:15" ht="36.75" x14ac:dyDescent="0.25">
      <c r="B69" s="3"/>
      <c r="C69" s="33" t="s">
        <v>20</v>
      </c>
      <c r="D69" s="210" t="s">
        <v>21</v>
      </c>
      <c r="E69" s="50"/>
      <c r="F69" s="89" t="s">
        <v>23</v>
      </c>
      <c r="G69" s="89" t="s">
        <v>23</v>
      </c>
      <c r="H69" s="89" t="s">
        <v>24</v>
      </c>
      <c r="I69" s="89" t="s">
        <v>24</v>
      </c>
      <c r="J69" s="89" t="s">
        <v>25</v>
      </c>
      <c r="K69" s="89" t="s">
        <v>25</v>
      </c>
      <c r="L69" s="89" t="s">
        <v>170</v>
      </c>
      <c r="M69" s="89" t="s">
        <v>170</v>
      </c>
      <c r="N69" s="89" t="s">
        <v>10</v>
      </c>
      <c r="O69" s="89" t="s">
        <v>10</v>
      </c>
    </row>
    <row r="70" spans="2:15" x14ac:dyDescent="0.25">
      <c r="B70" s="3"/>
      <c r="C70" s="34"/>
      <c r="D70" s="211"/>
      <c r="E70" s="35"/>
      <c r="F70" s="90" t="s">
        <v>26</v>
      </c>
      <c r="G70" s="91" t="s">
        <v>12</v>
      </c>
      <c r="H70" s="90" t="s">
        <v>26</v>
      </c>
      <c r="I70" s="91" t="s">
        <v>12</v>
      </c>
      <c r="J70" s="90" t="s">
        <v>26</v>
      </c>
      <c r="K70" s="91" t="s">
        <v>12</v>
      </c>
      <c r="L70" s="90" t="s">
        <v>26</v>
      </c>
      <c r="M70" s="91" t="s">
        <v>12</v>
      </c>
      <c r="N70" s="90" t="s">
        <v>26</v>
      </c>
      <c r="O70" s="91" t="s">
        <v>12</v>
      </c>
    </row>
    <row r="71" spans="2:15" x14ac:dyDescent="0.25">
      <c r="B71" s="3" t="s">
        <v>37</v>
      </c>
      <c r="C71" s="36" t="s">
        <v>27</v>
      </c>
      <c r="D71" s="37">
        <v>1</v>
      </c>
      <c r="E71" s="38"/>
      <c r="F71" s="38">
        <v>83622</v>
      </c>
      <c r="G71" s="38">
        <v>97560</v>
      </c>
      <c r="H71" s="38">
        <v>86286</v>
      </c>
      <c r="I71" s="38">
        <v>100223</v>
      </c>
      <c r="J71" s="38" t="s">
        <v>213</v>
      </c>
      <c r="K71" s="38" t="s">
        <v>213</v>
      </c>
      <c r="L71" s="38" t="s">
        <v>213</v>
      </c>
      <c r="M71" s="38" t="s">
        <v>213</v>
      </c>
      <c r="N71" s="38">
        <v>93956</v>
      </c>
      <c r="O71" s="38">
        <v>107893</v>
      </c>
    </row>
    <row r="72" spans="2:15" x14ac:dyDescent="0.25">
      <c r="B72" s="3" t="s">
        <v>37</v>
      </c>
      <c r="C72" s="39" t="s">
        <v>5</v>
      </c>
      <c r="D72" s="40">
        <v>1</v>
      </c>
      <c r="E72" s="38"/>
      <c r="F72" s="38">
        <v>88109</v>
      </c>
      <c r="G72" s="38">
        <v>102047</v>
      </c>
      <c r="H72" s="38">
        <v>90081</v>
      </c>
      <c r="I72" s="38">
        <v>104018</v>
      </c>
      <c r="J72" s="38" t="s">
        <v>213</v>
      </c>
      <c r="K72" s="38" t="s">
        <v>213</v>
      </c>
      <c r="L72" s="38" t="s">
        <v>213</v>
      </c>
      <c r="M72" s="38" t="s">
        <v>213</v>
      </c>
      <c r="N72" s="38">
        <v>98016</v>
      </c>
      <c r="O72" s="38">
        <v>111953</v>
      </c>
    </row>
    <row r="73" spans="2:15" ht="15.6" customHeight="1" x14ac:dyDescent="0.25">
      <c r="B73" s="3" t="s">
        <v>37</v>
      </c>
      <c r="C73" s="39" t="s">
        <v>28</v>
      </c>
      <c r="D73" s="40">
        <v>2</v>
      </c>
      <c r="E73" s="38"/>
      <c r="F73" s="38">
        <v>38233</v>
      </c>
      <c r="G73" s="38">
        <v>45202</v>
      </c>
      <c r="H73" s="38">
        <v>39169</v>
      </c>
      <c r="I73" s="38">
        <v>46138</v>
      </c>
      <c r="J73" s="38" t="s">
        <v>213</v>
      </c>
      <c r="K73" s="38" t="s">
        <v>213</v>
      </c>
      <c r="L73" s="38" t="s">
        <v>213</v>
      </c>
      <c r="M73" s="38" t="s">
        <v>213</v>
      </c>
      <c r="N73" s="38">
        <v>43181</v>
      </c>
      <c r="O73" s="38">
        <v>50150</v>
      </c>
    </row>
    <row r="74" spans="2:15" x14ac:dyDescent="0.25">
      <c r="B74" s="3" t="s">
        <v>37</v>
      </c>
      <c r="C74" s="39"/>
      <c r="D74" s="40">
        <v>1</v>
      </c>
      <c r="E74" s="38"/>
      <c r="F74" s="38">
        <v>83622</v>
      </c>
      <c r="G74" s="38">
        <v>97560</v>
      </c>
      <c r="H74" s="38">
        <v>86286</v>
      </c>
      <c r="I74" s="38">
        <v>100223</v>
      </c>
      <c r="J74" s="38" t="s">
        <v>213</v>
      </c>
      <c r="K74" s="38" t="s">
        <v>213</v>
      </c>
      <c r="L74" s="38" t="s">
        <v>213</v>
      </c>
      <c r="M74" s="38" t="s">
        <v>213</v>
      </c>
      <c r="N74" s="38">
        <v>93956</v>
      </c>
      <c r="O74" s="38">
        <v>107893</v>
      </c>
    </row>
    <row r="75" spans="2:15" x14ac:dyDescent="0.25">
      <c r="B75" s="3" t="s">
        <v>37</v>
      </c>
      <c r="C75" s="39" t="s">
        <v>29</v>
      </c>
      <c r="D75" s="40">
        <v>2</v>
      </c>
      <c r="E75" s="38"/>
      <c r="F75" s="38">
        <v>47144</v>
      </c>
      <c r="G75" s="38">
        <v>54112</v>
      </c>
      <c r="H75" s="38">
        <v>48517</v>
      </c>
      <c r="I75" s="38">
        <v>55486</v>
      </c>
      <c r="J75" s="38" t="s">
        <v>213</v>
      </c>
      <c r="K75" s="38" t="s">
        <v>213</v>
      </c>
      <c r="L75" s="38" t="s">
        <v>213</v>
      </c>
      <c r="M75" s="38" t="s">
        <v>213</v>
      </c>
      <c r="N75" s="38">
        <v>52896</v>
      </c>
      <c r="O75" s="38">
        <v>59863</v>
      </c>
    </row>
    <row r="76" spans="2:15" x14ac:dyDescent="0.25">
      <c r="B76" s="3" t="s">
        <v>37</v>
      </c>
      <c r="C76" s="39"/>
      <c r="D76" s="40">
        <v>1</v>
      </c>
      <c r="E76" s="38"/>
      <c r="F76" s="38">
        <v>83622</v>
      </c>
      <c r="G76" s="38">
        <v>97560</v>
      </c>
      <c r="H76" s="38">
        <v>86286</v>
      </c>
      <c r="I76" s="38">
        <v>100223</v>
      </c>
      <c r="J76" s="38" t="s">
        <v>213</v>
      </c>
      <c r="K76" s="38" t="s">
        <v>213</v>
      </c>
      <c r="L76" s="38" t="s">
        <v>213</v>
      </c>
      <c r="M76" s="38" t="s">
        <v>213</v>
      </c>
      <c r="N76" s="38">
        <v>93956</v>
      </c>
      <c r="O76" s="38">
        <v>107893</v>
      </c>
    </row>
    <row r="77" spans="2:15" x14ac:dyDescent="0.25">
      <c r="B77" s="3" t="s">
        <v>37</v>
      </c>
      <c r="C77" s="39" t="s">
        <v>30</v>
      </c>
      <c r="D77" s="40">
        <v>1</v>
      </c>
      <c r="E77" s="38"/>
      <c r="F77" s="38">
        <v>59427</v>
      </c>
      <c r="G77" s="38">
        <v>62058</v>
      </c>
      <c r="H77" s="38">
        <v>62386</v>
      </c>
      <c r="I77" s="38">
        <v>65198</v>
      </c>
      <c r="J77" s="38">
        <v>63897</v>
      </c>
      <c r="K77" s="38">
        <v>68817</v>
      </c>
      <c r="L77" s="38" t="s">
        <v>213</v>
      </c>
      <c r="M77" s="38" t="s">
        <v>213</v>
      </c>
      <c r="N77" s="38">
        <v>70274</v>
      </c>
      <c r="O77" s="38">
        <v>73569</v>
      </c>
    </row>
    <row r="78" spans="2:15" x14ac:dyDescent="0.25">
      <c r="B78" s="3" t="s">
        <v>37</v>
      </c>
      <c r="C78" s="39" t="s">
        <v>31</v>
      </c>
      <c r="D78" s="40">
        <v>2</v>
      </c>
      <c r="E78" s="38"/>
      <c r="F78" s="38">
        <v>34444</v>
      </c>
      <c r="G78" s="38">
        <v>37462</v>
      </c>
      <c r="H78" s="38">
        <v>36595</v>
      </c>
      <c r="I78" s="38">
        <v>39892</v>
      </c>
      <c r="J78" s="38">
        <v>40136</v>
      </c>
      <c r="K78" s="38">
        <v>42974</v>
      </c>
      <c r="L78" s="38">
        <v>42528</v>
      </c>
      <c r="M78" s="38">
        <v>45366</v>
      </c>
      <c r="N78" s="38">
        <v>40729</v>
      </c>
      <c r="O78" s="38">
        <v>44563</v>
      </c>
    </row>
    <row r="79" spans="2:15" x14ac:dyDescent="0.25">
      <c r="B79" s="3" t="s">
        <v>37</v>
      </c>
      <c r="C79" s="39"/>
      <c r="D79" s="40">
        <v>1</v>
      </c>
      <c r="E79" s="38"/>
      <c r="F79" s="38">
        <v>59427</v>
      </c>
      <c r="G79" s="38">
        <v>62058</v>
      </c>
      <c r="H79" s="38">
        <v>62386</v>
      </c>
      <c r="I79" s="38">
        <v>65198</v>
      </c>
      <c r="J79" s="38">
        <v>63897</v>
      </c>
      <c r="K79" s="38">
        <v>68817</v>
      </c>
      <c r="L79" s="38">
        <v>68681</v>
      </c>
      <c r="M79" s="38">
        <v>73601</v>
      </c>
      <c r="N79" s="38">
        <v>70274</v>
      </c>
      <c r="O79" s="38">
        <v>73569</v>
      </c>
    </row>
    <row r="80" spans="2:15" x14ac:dyDescent="0.25">
      <c r="B80" s="3" t="s">
        <v>37</v>
      </c>
      <c r="C80" s="39" t="s">
        <v>32</v>
      </c>
      <c r="D80" s="40">
        <v>3</v>
      </c>
      <c r="E80" s="38"/>
      <c r="F80" s="38">
        <v>28227</v>
      </c>
      <c r="G80" s="38">
        <v>30865</v>
      </c>
      <c r="H80" s="38">
        <v>30669</v>
      </c>
      <c r="I80" s="38">
        <v>33625</v>
      </c>
      <c r="J80" s="38">
        <v>33381</v>
      </c>
      <c r="K80" s="38">
        <v>36268</v>
      </c>
      <c r="L80" s="38">
        <v>35813</v>
      </c>
      <c r="M80" s="38">
        <v>38700</v>
      </c>
      <c r="N80" s="38">
        <v>34265</v>
      </c>
      <c r="O80" s="38">
        <v>37222</v>
      </c>
    </row>
    <row r="81" spans="2:15" x14ac:dyDescent="0.25">
      <c r="B81" s="3" t="s">
        <v>37</v>
      </c>
      <c r="C81" s="39"/>
      <c r="D81" s="40">
        <v>2</v>
      </c>
      <c r="E81" s="38"/>
      <c r="F81" s="38">
        <v>34444</v>
      </c>
      <c r="G81" s="38">
        <v>37462</v>
      </c>
      <c r="H81" s="38">
        <v>36595</v>
      </c>
      <c r="I81" s="38">
        <v>39892</v>
      </c>
      <c r="J81" s="38">
        <v>40136</v>
      </c>
      <c r="K81" s="38">
        <v>42974</v>
      </c>
      <c r="L81" s="38">
        <v>42528</v>
      </c>
      <c r="M81" s="38">
        <v>45366</v>
      </c>
      <c r="N81" s="38">
        <v>40729</v>
      </c>
      <c r="O81" s="38">
        <v>44563</v>
      </c>
    </row>
    <row r="82" spans="2:15" x14ac:dyDescent="0.25">
      <c r="B82" s="3"/>
      <c r="C82" s="39"/>
      <c r="D82" s="40">
        <v>1</v>
      </c>
      <c r="E82" s="38"/>
      <c r="F82" s="38">
        <v>59427</v>
      </c>
      <c r="G82" s="38">
        <v>62058</v>
      </c>
      <c r="H82" s="38">
        <v>62386</v>
      </c>
      <c r="I82" s="38">
        <v>65198</v>
      </c>
      <c r="J82" s="38">
        <v>63897</v>
      </c>
      <c r="K82" s="38">
        <v>68817</v>
      </c>
      <c r="L82" s="38">
        <v>68681</v>
      </c>
      <c r="M82" s="38">
        <v>73601</v>
      </c>
      <c r="N82" s="38">
        <v>70274</v>
      </c>
      <c r="O82" s="38">
        <v>73569</v>
      </c>
    </row>
    <row r="83" spans="2:15" x14ac:dyDescent="0.25">
      <c r="B83" s="3"/>
      <c r="C83" s="39" t="s">
        <v>33</v>
      </c>
      <c r="D83" s="40">
        <v>2</v>
      </c>
      <c r="E83" s="38"/>
      <c r="F83" s="38">
        <v>68565</v>
      </c>
      <c r="G83" s="38">
        <v>75316</v>
      </c>
      <c r="H83" s="38">
        <v>70367</v>
      </c>
      <c r="I83" s="38">
        <v>76866</v>
      </c>
      <c r="J83" s="38">
        <v>78335</v>
      </c>
      <c r="K83" s="38">
        <v>85097</v>
      </c>
      <c r="L83" s="38">
        <v>84033</v>
      </c>
      <c r="M83" s="38">
        <v>90794</v>
      </c>
      <c r="N83" s="38">
        <v>83182</v>
      </c>
      <c r="O83" s="38">
        <v>90520</v>
      </c>
    </row>
    <row r="84" spans="2:15" x14ac:dyDescent="0.25">
      <c r="B84" s="3"/>
      <c r="C84" s="39"/>
      <c r="D84" s="40">
        <v>1</v>
      </c>
      <c r="E84" s="38"/>
      <c r="F84" s="38">
        <v>83622</v>
      </c>
      <c r="G84" s="38">
        <v>97560</v>
      </c>
      <c r="H84" s="38">
        <v>86286</v>
      </c>
      <c r="I84" s="38">
        <v>100223</v>
      </c>
      <c r="J84" s="38">
        <v>95538</v>
      </c>
      <c r="K84" s="38">
        <v>110230</v>
      </c>
      <c r="L84" s="38">
        <v>106931</v>
      </c>
      <c r="M84" s="38">
        <v>121623</v>
      </c>
      <c r="N84" s="38">
        <v>93956</v>
      </c>
      <c r="O84" s="38">
        <v>107893</v>
      </c>
    </row>
    <row r="85" spans="2:15" x14ac:dyDescent="0.25">
      <c r="B85" s="3"/>
      <c r="C85" s="39" t="s">
        <v>34</v>
      </c>
      <c r="D85" s="40">
        <v>3</v>
      </c>
      <c r="E85" s="38"/>
      <c r="F85" s="38">
        <v>48293</v>
      </c>
      <c r="G85" s="38">
        <v>52042</v>
      </c>
      <c r="H85" s="38">
        <v>49617</v>
      </c>
      <c r="I85" s="38">
        <v>53328</v>
      </c>
      <c r="J85" s="38">
        <v>53842</v>
      </c>
      <c r="K85" s="38">
        <v>58793</v>
      </c>
      <c r="L85" s="38">
        <v>58014</v>
      </c>
      <c r="M85" s="38">
        <v>62965</v>
      </c>
      <c r="N85" s="38">
        <v>58869</v>
      </c>
      <c r="O85" s="38">
        <v>62867</v>
      </c>
    </row>
    <row r="86" spans="2:15" x14ac:dyDescent="0.25">
      <c r="B86" s="3"/>
      <c r="C86" s="39"/>
      <c r="D86" s="40">
        <v>2</v>
      </c>
      <c r="E86" s="38"/>
      <c r="F86" s="38">
        <v>68565</v>
      </c>
      <c r="G86" s="38">
        <v>75316</v>
      </c>
      <c r="H86" s="38">
        <v>70367</v>
      </c>
      <c r="I86" s="38">
        <v>76866</v>
      </c>
      <c r="J86" s="38">
        <v>78335</v>
      </c>
      <c r="K86" s="38">
        <v>85097</v>
      </c>
      <c r="L86" s="38">
        <v>84033</v>
      </c>
      <c r="M86" s="38">
        <v>90794</v>
      </c>
      <c r="N86" s="38">
        <v>83182</v>
      </c>
      <c r="O86" s="38">
        <v>90520</v>
      </c>
    </row>
    <row r="87" spans="2:15" x14ac:dyDescent="0.25">
      <c r="B87" s="3"/>
      <c r="C87" s="39"/>
      <c r="D87" s="40">
        <v>1</v>
      </c>
      <c r="E87" s="38"/>
      <c r="F87" s="38">
        <v>83622</v>
      </c>
      <c r="G87" s="38">
        <v>97560</v>
      </c>
      <c r="H87" s="38">
        <v>86286</v>
      </c>
      <c r="I87" s="38">
        <v>100223</v>
      </c>
      <c r="J87" s="38">
        <v>95538</v>
      </c>
      <c r="K87" s="38">
        <v>110230</v>
      </c>
      <c r="L87" s="38">
        <v>106931</v>
      </c>
      <c r="M87" s="38">
        <v>121623</v>
      </c>
      <c r="N87" s="38">
        <v>93956</v>
      </c>
      <c r="O87" s="38">
        <v>107893</v>
      </c>
    </row>
    <row r="88" spans="2:15" x14ac:dyDescent="0.25">
      <c r="B88" s="3"/>
      <c r="C88" s="39" t="s">
        <v>35</v>
      </c>
      <c r="D88" s="40">
        <v>4</v>
      </c>
      <c r="E88" s="38"/>
      <c r="F88" s="38">
        <v>40064</v>
      </c>
      <c r="G88" s="38">
        <v>42745</v>
      </c>
      <c r="H88" s="38">
        <v>41548</v>
      </c>
      <c r="I88" s="38">
        <v>43959</v>
      </c>
      <c r="J88" s="38">
        <v>45349</v>
      </c>
      <c r="K88" s="38">
        <v>48646</v>
      </c>
      <c r="L88" s="38">
        <v>48127</v>
      </c>
      <c r="M88" s="38">
        <v>51424</v>
      </c>
      <c r="N88" s="38">
        <v>48800</v>
      </c>
      <c r="O88" s="38">
        <v>51805</v>
      </c>
    </row>
    <row r="89" spans="2:15" x14ac:dyDescent="0.25">
      <c r="B89" s="3"/>
      <c r="C89" s="39"/>
      <c r="D89" s="40">
        <v>3</v>
      </c>
      <c r="E89" s="192"/>
      <c r="F89" s="38">
        <v>48293</v>
      </c>
      <c r="G89" s="38">
        <v>52042</v>
      </c>
      <c r="H89" s="38">
        <v>49617</v>
      </c>
      <c r="I89" s="38">
        <v>53328</v>
      </c>
      <c r="J89" s="38">
        <v>53842</v>
      </c>
      <c r="K89" s="38">
        <v>58793</v>
      </c>
      <c r="L89" s="38">
        <v>58014</v>
      </c>
      <c r="M89" s="38">
        <v>62965</v>
      </c>
      <c r="N89" s="38">
        <v>58869</v>
      </c>
      <c r="O89" s="38">
        <v>62867</v>
      </c>
    </row>
    <row r="90" spans="2:15" x14ac:dyDescent="0.25">
      <c r="B90" s="3"/>
      <c r="C90" s="39"/>
      <c r="D90" s="40">
        <v>2</v>
      </c>
      <c r="E90" s="192"/>
      <c r="F90" s="38">
        <v>68565</v>
      </c>
      <c r="G90" s="38">
        <v>75316</v>
      </c>
      <c r="H90" s="38">
        <v>70367</v>
      </c>
      <c r="I90" s="38">
        <v>76866</v>
      </c>
      <c r="J90" s="38">
        <v>78335</v>
      </c>
      <c r="K90" s="38">
        <v>85097</v>
      </c>
      <c r="L90" s="38">
        <v>84033</v>
      </c>
      <c r="M90" s="38">
        <v>90794</v>
      </c>
      <c r="N90" s="38">
        <v>83182</v>
      </c>
      <c r="O90" s="38">
        <v>90520</v>
      </c>
    </row>
    <row r="91" spans="2:15" x14ac:dyDescent="0.25">
      <c r="B91" s="3"/>
      <c r="C91" s="39"/>
      <c r="D91" s="40">
        <v>1</v>
      </c>
      <c r="E91" s="192"/>
      <c r="F91" s="38">
        <v>83622</v>
      </c>
      <c r="G91" s="38">
        <v>97560</v>
      </c>
      <c r="H91" s="38">
        <v>86286</v>
      </c>
      <c r="I91" s="38">
        <v>100223</v>
      </c>
      <c r="J91" s="38">
        <v>95538</v>
      </c>
      <c r="K91" s="38">
        <v>110230</v>
      </c>
      <c r="L91" s="38">
        <v>106931</v>
      </c>
      <c r="M91" s="38">
        <v>121623</v>
      </c>
      <c r="N91" s="38">
        <v>93956</v>
      </c>
      <c r="O91" s="38">
        <v>107893</v>
      </c>
    </row>
    <row r="92" spans="2:15" x14ac:dyDescent="0.25">
      <c r="B92" s="3"/>
      <c r="C92" s="39" t="s">
        <v>36</v>
      </c>
      <c r="D92" s="40">
        <v>5</v>
      </c>
      <c r="E92" s="192"/>
      <c r="F92" s="38">
        <v>33519</v>
      </c>
      <c r="G92" s="38">
        <v>35293</v>
      </c>
      <c r="H92" s="38">
        <v>34891</v>
      </c>
      <c r="I92" s="38">
        <v>37661</v>
      </c>
      <c r="J92" s="38">
        <v>38694</v>
      </c>
      <c r="K92" s="38">
        <v>39979</v>
      </c>
      <c r="L92" s="38">
        <v>39776</v>
      </c>
      <c r="M92" s="38">
        <v>41061</v>
      </c>
      <c r="N92" s="38">
        <v>40952</v>
      </c>
      <c r="O92" s="38">
        <v>43294</v>
      </c>
    </row>
    <row r="93" spans="2:15" x14ac:dyDescent="0.25">
      <c r="B93" s="3"/>
      <c r="C93" s="39"/>
      <c r="D93" s="40">
        <v>4</v>
      </c>
      <c r="E93" s="192"/>
      <c r="F93" s="38">
        <v>40064</v>
      </c>
      <c r="G93" s="38">
        <v>42745</v>
      </c>
      <c r="H93" s="38">
        <v>41548</v>
      </c>
      <c r="I93" s="38">
        <v>43959</v>
      </c>
      <c r="J93" s="38">
        <v>45349</v>
      </c>
      <c r="K93" s="38">
        <v>48646</v>
      </c>
      <c r="L93" s="38">
        <v>48127</v>
      </c>
      <c r="M93" s="38">
        <v>51424</v>
      </c>
      <c r="N93" s="38">
        <v>48800</v>
      </c>
      <c r="O93" s="38">
        <v>51805</v>
      </c>
    </row>
    <row r="94" spans="2:15" x14ac:dyDescent="0.25">
      <c r="B94" s="3"/>
      <c r="C94" s="39"/>
      <c r="D94" s="40">
        <v>3</v>
      </c>
      <c r="E94" s="38"/>
      <c r="F94" s="38">
        <v>48293</v>
      </c>
      <c r="G94" s="38">
        <v>52042</v>
      </c>
      <c r="H94" s="38">
        <v>49617</v>
      </c>
      <c r="I94" s="38">
        <v>53328</v>
      </c>
      <c r="J94" s="38">
        <v>53842</v>
      </c>
      <c r="K94" s="38">
        <v>58793</v>
      </c>
      <c r="L94" s="38">
        <v>58014</v>
      </c>
      <c r="M94" s="38">
        <v>62965</v>
      </c>
      <c r="N94" s="38">
        <v>58869</v>
      </c>
      <c r="O94" s="38">
        <v>62867</v>
      </c>
    </row>
    <row r="95" spans="2:15" x14ac:dyDescent="0.25">
      <c r="B95" s="3"/>
      <c r="C95" s="39"/>
      <c r="D95" s="40">
        <v>2</v>
      </c>
      <c r="E95" s="38"/>
      <c r="F95" s="38">
        <v>68565</v>
      </c>
      <c r="G95" s="38">
        <v>75316</v>
      </c>
      <c r="H95" s="38">
        <v>70367</v>
      </c>
      <c r="I95" s="38">
        <v>76866</v>
      </c>
      <c r="J95" s="38">
        <v>78335</v>
      </c>
      <c r="K95" s="38">
        <v>85097</v>
      </c>
      <c r="L95" s="38">
        <v>84033</v>
      </c>
      <c r="M95" s="38">
        <v>90794</v>
      </c>
      <c r="N95" s="38">
        <v>83182</v>
      </c>
      <c r="O95" s="38">
        <v>90520</v>
      </c>
    </row>
    <row r="96" spans="2:15" x14ac:dyDescent="0.25">
      <c r="B96" s="3"/>
      <c r="C96" s="43"/>
      <c r="D96" s="42">
        <v>1</v>
      </c>
      <c r="E96" s="43"/>
      <c r="F96" s="43">
        <v>83622</v>
      </c>
      <c r="G96" s="43">
        <v>97560</v>
      </c>
      <c r="H96" s="43">
        <v>86286</v>
      </c>
      <c r="I96" s="43">
        <v>100223</v>
      </c>
      <c r="J96" s="43">
        <v>95538</v>
      </c>
      <c r="K96" s="43">
        <v>110230</v>
      </c>
      <c r="L96" s="43">
        <v>106931</v>
      </c>
      <c r="M96" s="43">
        <v>121623</v>
      </c>
      <c r="N96" s="43">
        <v>93956</v>
      </c>
      <c r="O96" s="43">
        <v>107893</v>
      </c>
    </row>
    <row r="97" spans="1:16" x14ac:dyDescent="0.25">
      <c r="B97" s="3"/>
      <c r="C97" s="17"/>
      <c r="D97" s="4"/>
      <c r="E97" s="94"/>
      <c r="F97" s="94"/>
      <c r="G97" s="94"/>
      <c r="H97" s="94"/>
      <c r="I97" s="94"/>
      <c r="J97" s="94"/>
      <c r="K97" s="94"/>
      <c r="L97" s="94"/>
      <c r="M97" s="94"/>
      <c r="N97" s="94"/>
      <c r="O97" s="193"/>
    </row>
    <row r="98" spans="1:16" x14ac:dyDescent="0.25">
      <c r="B98" s="3"/>
      <c r="C98" s="44"/>
      <c r="D98" s="4"/>
      <c r="E98" s="11" t="s">
        <v>218</v>
      </c>
      <c r="F98" s="11"/>
      <c r="G98" s="11"/>
      <c r="H98" s="11"/>
      <c r="I98" s="11"/>
      <c r="J98" s="11"/>
      <c r="K98" s="11"/>
      <c r="L98" s="11"/>
      <c r="M98" s="11"/>
      <c r="N98" s="11"/>
      <c r="O98" s="11"/>
    </row>
    <row r="99" spans="1:16" ht="36.75" x14ac:dyDescent="0.25">
      <c r="B99" s="3"/>
      <c r="C99" s="33" t="s">
        <v>20</v>
      </c>
      <c r="D99" s="210" t="s">
        <v>21</v>
      </c>
      <c r="E99" s="10"/>
      <c r="F99" s="89" t="s">
        <v>23</v>
      </c>
      <c r="G99" s="89" t="s">
        <v>23</v>
      </c>
      <c r="H99" s="89" t="s">
        <v>24</v>
      </c>
      <c r="I99" s="89" t="s">
        <v>24</v>
      </c>
      <c r="J99" s="89" t="s">
        <v>25</v>
      </c>
      <c r="K99" s="89" t="s">
        <v>25</v>
      </c>
      <c r="L99" s="89" t="s">
        <v>170</v>
      </c>
      <c r="M99" s="89" t="s">
        <v>170</v>
      </c>
      <c r="N99" s="89" t="s">
        <v>10</v>
      </c>
      <c r="O99" s="89" t="s">
        <v>10</v>
      </c>
    </row>
    <row r="100" spans="1:16" x14ac:dyDescent="0.25">
      <c r="B100" s="3"/>
      <c r="C100" s="34"/>
      <c r="D100" s="211"/>
      <c r="E100" s="35"/>
      <c r="F100" s="95" t="s">
        <v>26</v>
      </c>
      <c r="G100" s="96" t="s">
        <v>12</v>
      </c>
      <c r="H100" s="95" t="s">
        <v>26</v>
      </c>
      <c r="I100" s="96" t="s">
        <v>12</v>
      </c>
      <c r="J100" s="95" t="s">
        <v>26</v>
      </c>
      <c r="K100" s="96" t="s">
        <v>12</v>
      </c>
      <c r="L100" s="95" t="s">
        <v>26</v>
      </c>
      <c r="M100" s="96" t="s">
        <v>12</v>
      </c>
      <c r="N100" s="95" t="s">
        <v>26</v>
      </c>
      <c r="O100" s="96" t="s">
        <v>12</v>
      </c>
    </row>
    <row r="101" spans="1:16" x14ac:dyDescent="0.25">
      <c r="B101" s="3" t="s">
        <v>37</v>
      </c>
      <c r="C101" s="36" t="s">
        <v>27</v>
      </c>
      <c r="D101" s="37">
        <v>1</v>
      </c>
      <c r="E101" s="38"/>
      <c r="F101" s="38">
        <v>85255</v>
      </c>
      <c r="G101" s="38">
        <v>99464</v>
      </c>
      <c r="H101" s="38">
        <v>87941</v>
      </c>
      <c r="I101" s="38">
        <v>102150</v>
      </c>
      <c r="J101" s="38" t="s">
        <v>213</v>
      </c>
      <c r="K101" s="38" t="s">
        <v>213</v>
      </c>
      <c r="L101" s="38" t="s">
        <v>213</v>
      </c>
      <c r="M101" s="38" t="s">
        <v>213</v>
      </c>
      <c r="N101" s="38">
        <v>95629</v>
      </c>
      <c r="O101" s="38">
        <v>109838</v>
      </c>
    </row>
    <row r="102" spans="1:16" x14ac:dyDescent="0.25">
      <c r="B102" s="3" t="s">
        <v>37</v>
      </c>
      <c r="C102" s="39" t="s">
        <v>5</v>
      </c>
      <c r="D102" s="40">
        <v>1</v>
      </c>
      <c r="E102" s="38"/>
      <c r="F102" s="38">
        <v>89962</v>
      </c>
      <c r="G102" s="38">
        <v>104172</v>
      </c>
      <c r="H102" s="38">
        <v>91978</v>
      </c>
      <c r="I102" s="38">
        <v>106187</v>
      </c>
      <c r="J102" s="38" t="s">
        <v>213</v>
      </c>
      <c r="K102" s="38" t="s">
        <v>213</v>
      </c>
      <c r="L102" s="38" t="s">
        <v>213</v>
      </c>
      <c r="M102" s="38" t="s">
        <v>213</v>
      </c>
      <c r="N102" s="38">
        <v>99936</v>
      </c>
      <c r="O102" s="38">
        <v>114145</v>
      </c>
    </row>
    <row r="103" spans="1:16" x14ac:dyDescent="0.25">
      <c r="B103" s="3" t="s">
        <v>37</v>
      </c>
      <c r="C103" s="39" t="s">
        <v>28</v>
      </c>
      <c r="D103" s="40">
        <v>2</v>
      </c>
      <c r="E103" s="38"/>
      <c r="F103" s="38">
        <v>39171</v>
      </c>
      <c r="G103" s="38">
        <v>46276</v>
      </c>
      <c r="H103" s="38">
        <v>40135</v>
      </c>
      <c r="I103" s="38">
        <v>47239</v>
      </c>
      <c r="J103" s="38" t="s">
        <v>213</v>
      </c>
      <c r="K103" s="38" t="s">
        <v>213</v>
      </c>
      <c r="L103" s="38" t="s">
        <v>213</v>
      </c>
      <c r="M103" s="38" t="s">
        <v>213</v>
      </c>
      <c r="N103" s="38">
        <v>44159</v>
      </c>
      <c r="O103" s="38">
        <v>51263</v>
      </c>
    </row>
    <row r="104" spans="1:16" customFormat="1" x14ac:dyDescent="0.25">
      <c r="A104" s="1"/>
      <c r="B104" s="3" t="s">
        <v>37</v>
      </c>
      <c r="C104" s="39"/>
      <c r="D104" s="40">
        <v>1</v>
      </c>
      <c r="E104" s="38"/>
      <c r="F104" s="38">
        <v>85255</v>
      </c>
      <c r="G104" s="38">
        <v>99464</v>
      </c>
      <c r="H104" s="38">
        <v>87941</v>
      </c>
      <c r="I104" s="38">
        <v>102150</v>
      </c>
      <c r="J104" s="38" t="s">
        <v>213</v>
      </c>
      <c r="K104" s="38" t="s">
        <v>213</v>
      </c>
      <c r="L104" s="38" t="s">
        <v>213</v>
      </c>
      <c r="M104" s="38" t="s">
        <v>213</v>
      </c>
      <c r="N104" s="38">
        <v>95629</v>
      </c>
      <c r="O104" s="38">
        <v>109838</v>
      </c>
      <c r="P104" s="1"/>
    </row>
    <row r="105" spans="1:16" customFormat="1" x14ac:dyDescent="0.25">
      <c r="A105" s="1"/>
      <c r="B105" s="3" t="s">
        <v>37</v>
      </c>
      <c r="C105" s="39" t="s">
        <v>29</v>
      </c>
      <c r="D105" s="40">
        <v>2</v>
      </c>
      <c r="E105" s="38"/>
      <c r="F105" s="38">
        <v>48267</v>
      </c>
      <c r="G105" s="38">
        <v>55372</v>
      </c>
      <c r="H105" s="38">
        <v>49653</v>
      </c>
      <c r="I105" s="38">
        <v>56757</v>
      </c>
      <c r="J105" s="38" t="s">
        <v>213</v>
      </c>
      <c r="K105" s="38" t="s">
        <v>213</v>
      </c>
      <c r="L105" s="38" t="s">
        <v>213</v>
      </c>
      <c r="M105" s="38" t="s">
        <v>213</v>
      </c>
      <c r="N105" s="38">
        <v>54052</v>
      </c>
      <c r="O105" s="38">
        <v>61156</v>
      </c>
      <c r="P105" s="1"/>
    </row>
    <row r="106" spans="1:16" customFormat="1" x14ac:dyDescent="0.25">
      <c r="A106" s="1"/>
      <c r="B106" s="3" t="s">
        <v>37</v>
      </c>
      <c r="C106" s="39"/>
      <c r="D106" s="40">
        <v>1</v>
      </c>
      <c r="E106" s="38"/>
      <c r="F106" s="38">
        <v>85255</v>
      </c>
      <c r="G106" s="38">
        <v>99464</v>
      </c>
      <c r="H106" s="38">
        <v>87941</v>
      </c>
      <c r="I106" s="38">
        <v>102150</v>
      </c>
      <c r="J106" s="38" t="s">
        <v>213</v>
      </c>
      <c r="K106" s="38" t="s">
        <v>213</v>
      </c>
      <c r="L106" s="38" t="s">
        <v>213</v>
      </c>
      <c r="M106" s="38" t="s">
        <v>213</v>
      </c>
      <c r="N106" s="38">
        <v>95629</v>
      </c>
      <c r="O106" s="38">
        <v>109838</v>
      </c>
      <c r="P106" s="1"/>
    </row>
    <row r="107" spans="1:16" customFormat="1" x14ac:dyDescent="0.25">
      <c r="A107" s="1"/>
      <c r="B107" s="3" t="s">
        <v>37</v>
      </c>
      <c r="C107" s="39" t="s">
        <v>30</v>
      </c>
      <c r="D107" s="40">
        <v>1</v>
      </c>
      <c r="E107" s="38"/>
      <c r="F107" s="38">
        <v>64407</v>
      </c>
      <c r="G107" s="38">
        <v>67358</v>
      </c>
      <c r="H107" s="38">
        <v>67366</v>
      </c>
      <c r="I107" s="38">
        <v>70497</v>
      </c>
      <c r="J107" s="38">
        <v>68998</v>
      </c>
      <c r="K107" s="38">
        <v>74262</v>
      </c>
      <c r="L107" s="38" t="s">
        <v>213</v>
      </c>
      <c r="M107" s="38" t="s">
        <v>213</v>
      </c>
      <c r="N107" s="38">
        <v>75335</v>
      </c>
      <c r="O107" s="38">
        <v>78965</v>
      </c>
      <c r="P107" s="1"/>
    </row>
    <row r="108" spans="1:16" customFormat="1" x14ac:dyDescent="0.25">
      <c r="A108" s="1"/>
      <c r="B108" s="3" t="s">
        <v>37</v>
      </c>
      <c r="C108" s="39" t="s">
        <v>31</v>
      </c>
      <c r="D108" s="40">
        <v>2</v>
      </c>
      <c r="E108" s="38"/>
      <c r="F108" s="38">
        <v>37275</v>
      </c>
      <c r="G108" s="38">
        <v>40456</v>
      </c>
      <c r="H108" s="38">
        <v>39424</v>
      </c>
      <c r="I108" s="38">
        <v>42885</v>
      </c>
      <c r="J108" s="38">
        <v>43049</v>
      </c>
      <c r="K108" s="38">
        <v>46063</v>
      </c>
      <c r="L108" s="38">
        <v>45441</v>
      </c>
      <c r="M108" s="38">
        <v>48455</v>
      </c>
      <c r="N108" s="38">
        <v>43614</v>
      </c>
      <c r="O108" s="38">
        <v>47621</v>
      </c>
      <c r="P108" s="1"/>
    </row>
    <row r="109" spans="1:16" customFormat="1" x14ac:dyDescent="0.25">
      <c r="A109" s="1"/>
      <c r="B109" s="3" t="s">
        <v>37</v>
      </c>
      <c r="C109" s="39"/>
      <c r="D109" s="40">
        <v>1</v>
      </c>
      <c r="E109" s="38"/>
      <c r="F109" s="38">
        <v>64407</v>
      </c>
      <c r="G109" s="38">
        <v>67358</v>
      </c>
      <c r="H109" s="38">
        <v>67366</v>
      </c>
      <c r="I109" s="38">
        <v>70497</v>
      </c>
      <c r="J109" s="38">
        <v>68998</v>
      </c>
      <c r="K109" s="38">
        <v>74262</v>
      </c>
      <c r="L109" s="38">
        <v>73782</v>
      </c>
      <c r="M109" s="38">
        <v>79045</v>
      </c>
      <c r="N109" s="38">
        <v>75335</v>
      </c>
      <c r="O109" s="38">
        <v>78965</v>
      </c>
      <c r="P109" s="1"/>
    </row>
    <row r="110" spans="1:16" customFormat="1" x14ac:dyDescent="0.25">
      <c r="A110" s="1"/>
      <c r="B110" s="3" t="s">
        <v>37</v>
      </c>
      <c r="C110" s="39" t="s">
        <v>32</v>
      </c>
      <c r="D110" s="40">
        <v>3</v>
      </c>
      <c r="E110" s="38"/>
      <c r="F110" s="38">
        <v>30339</v>
      </c>
      <c r="G110" s="38">
        <v>33089</v>
      </c>
      <c r="H110" s="38">
        <v>32779</v>
      </c>
      <c r="I110" s="38">
        <v>35847</v>
      </c>
      <c r="J110" s="38">
        <v>35564</v>
      </c>
      <c r="K110" s="38">
        <v>38569</v>
      </c>
      <c r="L110" s="38">
        <v>37996</v>
      </c>
      <c r="M110" s="38">
        <v>41001</v>
      </c>
      <c r="N110" s="38">
        <v>36424</v>
      </c>
      <c r="O110" s="38">
        <v>39497</v>
      </c>
      <c r="P110" s="1"/>
    </row>
    <row r="111" spans="1:16" customFormat="1" x14ac:dyDescent="0.25">
      <c r="A111" s="1"/>
      <c r="B111" s="3" t="s">
        <v>37</v>
      </c>
      <c r="C111" s="39"/>
      <c r="D111" s="40">
        <v>2</v>
      </c>
      <c r="E111" s="38"/>
      <c r="F111" s="38">
        <v>37275</v>
      </c>
      <c r="G111" s="38">
        <v>40456</v>
      </c>
      <c r="H111" s="38">
        <v>39424</v>
      </c>
      <c r="I111" s="38">
        <v>42885</v>
      </c>
      <c r="J111" s="38">
        <v>43049</v>
      </c>
      <c r="K111" s="38">
        <v>46063</v>
      </c>
      <c r="L111" s="38">
        <v>45441</v>
      </c>
      <c r="M111" s="38">
        <v>48455</v>
      </c>
      <c r="N111" s="38">
        <v>43614</v>
      </c>
      <c r="O111" s="38">
        <v>47621</v>
      </c>
      <c r="P111" s="1"/>
    </row>
    <row r="112" spans="1:16" customFormat="1" x14ac:dyDescent="0.25">
      <c r="A112" s="1"/>
      <c r="B112" s="3"/>
      <c r="C112" s="39"/>
      <c r="D112" s="40">
        <v>1</v>
      </c>
      <c r="E112" s="38"/>
      <c r="F112" s="38">
        <v>64407</v>
      </c>
      <c r="G112" s="38">
        <v>67358</v>
      </c>
      <c r="H112" s="38">
        <v>67366</v>
      </c>
      <c r="I112" s="38">
        <v>70497</v>
      </c>
      <c r="J112" s="38">
        <v>68998</v>
      </c>
      <c r="K112" s="38">
        <v>74262</v>
      </c>
      <c r="L112" s="38">
        <v>73782</v>
      </c>
      <c r="M112" s="38">
        <v>79045</v>
      </c>
      <c r="N112" s="38">
        <v>75335</v>
      </c>
      <c r="O112" s="38">
        <v>78965</v>
      </c>
      <c r="P112" s="1"/>
    </row>
    <row r="113" spans="1:16" customFormat="1" x14ac:dyDescent="0.25">
      <c r="A113" s="1"/>
      <c r="B113" s="3"/>
      <c r="C113" s="39" t="s">
        <v>33</v>
      </c>
      <c r="D113" s="40">
        <v>2</v>
      </c>
      <c r="E113" s="38"/>
      <c r="F113" s="38">
        <v>72465</v>
      </c>
      <c r="G113" s="38">
        <v>79494</v>
      </c>
      <c r="H113" s="38">
        <v>74269</v>
      </c>
      <c r="I113" s="38">
        <v>81044</v>
      </c>
      <c r="J113" s="38">
        <v>82397</v>
      </c>
      <c r="K113" s="38">
        <v>89458</v>
      </c>
      <c r="L113" s="38">
        <v>88095</v>
      </c>
      <c r="M113" s="38">
        <v>95154</v>
      </c>
      <c r="N113" s="38">
        <v>87191</v>
      </c>
      <c r="O113" s="38">
        <v>94818</v>
      </c>
      <c r="P113" s="1"/>
    </row>
    <row r="114" spans="1:16" customFormat="1" x14ac:dyDescent="0.25">
      <c r="A114" s="1"/>
      <c r="B114" s="3"/>
      <c r="C114" s="39"/>
      <c r="D114" s="40">
        <v>1</v>
      </c>
      <c r="E114" s="38"/>
      <c r="F114" s="38">
        <v>85255</v>
      </c>
      <c r="G114" s="38">
        <v>99464</v>
      </c>
      <c r="H114" s="38">
        <v>87941</v>
      </c>
      <c r="I114" s="38">
        <v>102150</v>
      </c>
      <c r="J114" s="38">
        <v>96940</v>
      </c>
      <c r="K114" s="38">
        <v>111931</v>
      </c>
      <c r="L114" s="38">
        <v>108334</v>
      </c>
      <c r="M114" s="38">
        <v>123325</v>
      </c>
      <c r="N114" s="38">
        <v>95629</v>
      </c>
      <c r="O114" s="38">
        <v>109838</v>
      </c>
      <c r="P114" s="1"/>
    </row>
    <row r="115" spans="1:16" customFormat="1" x14ac:dyDescent="0.25">
      <c r="A115" s="1"/>
      <c r="B115" s="3"/>
      <c r="C115" s="39" t="s">
        <v>34</v>
      </c>
      <c r="D115" s="40">
        <v>3</v>
      </c>
      <c r="E115" s="38"/>
      <c r="F115" s="38">
        <v>51125</v>
      </c>
      <c r="G115" s="38">
        <v>55063</v>
      </c>
      <c r="H115" s="38">
        <v>52449</v>
      </c>
      <c r="I115" s="38">
        <v>56348</v>
      </c>
      <c r="J115" s="38">
        <v>56797</v>
      </c>
      <c r="K115" s="38">
        <v>61950</v>
      </c>
      <c r="L115" s="38">
        <v>60969</v>
      </c>
      <c r="M115" s="38">
        <v>66122</v>
      </c>
      <c r="N115" s="38">
        <v>61784</v>
      </c>
      <c r="O115" s="38">
        <v>65979</v>
      </c>
      <c r="P115" s="1"/>
    </row>
    <row r="116" spans="1:16" customFormat="1" x14ac:dyDescent="0.25">
      <c r="A116" s="1"/>
      <c r="B116" s="3"/>
      <c r="C116" s="39"/>
      <c r="D116" s="40">
        <v>2</v>
      </c>
      <c r="E116" s="38"/>
      <c r="F116" s="38">
        <v>72465</v>
      </c>
      <c r="G116" s="38">
        <v>79494</v>
      </c>
      <c r="H116" s="38">
        <v>74269</v>
      </c>
      <c r="I116" s="38">
        <v>81044</v>
      </c>
      <c r="J116" s="38">
        <v>82397</v>
      </c>
      <c r="K116" s="38">
        <v>89458</v>
      </c>
      <c r="L116" s="38">
        <v>88095</v>
      </c>
      <c r="M116" s="38">
        <v>95154</v>
      </c>
      <c r="N116" s="38">
        <v>87191</v>
      </c>
      <c r="O116" s="38">
        <v>94818</v>
      </c>
      <c r="P116" s="1"/>
    </row>
    <row r="117" spans="1:16" customFormat="1" x14ac:dyDescent="0.25">
      <c r="A117" s="1"/>
      <c r="B117" s="3"/>
      <c r="C117" s="39"/>
      <c r="D117" s="40">
        <v>1</v>
      </c>
      <c r="E117" s="38"/>
      <c r="F117" s="38">
        <v>85255</v>
      </c>
      <c r="G117" s="38">
        <v>99464</v>
      </c>
      <c r="H117" s="38">
        <v>87941</v>
      </c>
      <c r="I117" s="38">
        <v>102150</v>
      </c>
      <c r="J117" s="38">
        <v>96940</v>
      </c>
      <c r="K117" s="38">
        <v>111931</v>
      </c>
      <c r="L117" s="38">
        <v>108334</v>
      </c>
      <c r="M117" s="38">
        <v>123325</v>
      </c>
      <c r="N117" s="38">
        <v>95629</v>
      </c>
      <c r="O117" s="38">
        <v>109838</v>
      </c>
      <c r="P117" s="1"/>
    </row>
    <row r="118" spans="1:16" customFormat="1" x14ac:dyDescent="0.25">
      <c r="A118" s="1"/>
      <c r="B118" s="3"/>
      <c r="C118" s="39" t="s">
        <v>35</v>
      </c>
      <c r="D118" s="40">
        <v>4</v>
      </c>
      <c r="E118" s="38"/>
      <c r="F118" s="38">
        <v>42374</v>
      </c>
      <c r="G118" s="38">
        <v>45127</v>
      </c>
      <c r="H118" s="38">
        <v>43858</v>
      </c>
      <c r="I118" s="38">
        <v>46341</v>
      </c>
      <c r="J118" s="38">
        <v>47764</v>
      </c>
      <c r="K118" s="38">
        <v>51138</v>
      </c>
      <c r="L118" s="38">
        <v>50543</v>
      </c>
      <c r="M118" s="38">
        <v>53916</v>
      </c>
      <c r="N118" s="38">
        <v>51181</v>
      </c>
      <c r="O118" s="38">
        <v>54261</v>
      </c>
      <c r="P118" s="1"/>
    </row>
    <row r="119" spans="1:16" customFormat="1" x14ac:dyDescent="0.25">
      <c r="A119" s="1"/>
      <c r="B119" s="3"/>
      <c r="C119" s="39"/>
      <c r="D119" s="40">
        <v>3</v>
      </c>
      <c r="E119" s="192"/>
      <c r="F119" s="38">
        <v>51125</v>
      </c>
      <c r="G119" s="38">
        <v>55063</v>
      </c>
      <c r="H119" s="38">
        <v>52449</v>
      </c>
      <c r="I119" s="38">
        <v>56348</v>
      </c>
      <c r="J119" s="38">
        <v>56797</v>
      </c>
      <c r="K119" s="38">
        <v>61950</v>
      </c>
      <c r="L119" s="38">
        <v>60969</v>
      </c>
      <c r="M119" s="38">
        <v>66122</v>
      </c>
      <c r="N119" s="38">
        <v>61784</v>
      </c>
      <c r="O119" s="38">
        <v>65979</v>
      </c>
      <c r="P119" s="1"/>
    </row>
    <row r="120" spans="1:16" customFormat="1" x14ac:dyDescent="0.25">
      <c r="A120" s="1"/>
      <c r="B120" s="3"/>
      <c r="C120" s="39"/>
      <c r="D120" s="40">
        <v>2</v>
      </c>
      <c r="E120" s="192"/>
      <c r="F120" s="38">
        <v>72465</v>
      </c>
      <c r="G120" s="38">
        <v>79494</v>
      </c>
      <c r="H120" s="38">
        <v>74269</v>
      </c>
      <c r="I120" s="38">
        <v>81044</v>
      </c>
      <c r="J120" s="38">
        <v>82397</v>
      </c>
      <c r="K120" s="38">
        <v>89458</v>
      </c>
      <c r="L120" s="38">
        <v>88095</v>
      </c>
      <c r="M120" s="38">
        <v>95154</v>
      </c>
      <c r="N120" s="38">
        <v>87191</v>
      </c>
      <c r="O120" s="38">
        <v>94818</v>
      </c>
      <c r="P120" s="1"/>
    </row>
    <row r="121" spans="1:16" customFormat="1" x14ac:dyDescent="0.25">
      <c r="A121" s="1"/>
      <c r="B121" s="3"/>
      <c r="C121" s="39"/>
      <c r="D121" s="40">
        <v>1</v>
      </c>
      <c r="E121" s="192"/>
      <c r="F121" s="38">
        <v>85255</v>
      </c>
      <c r="G121" s="38">
        <v>99464</v>
      </c>
      <c r="H121" s="38">
        <v>87941</v>
      </c>
      <c r="I121" s="38">
        <v>102150</v>
      </c>
      <c r="J121" s="38">
        <v>96940</v>
      </c>
      <c r="K121" s="38">
        <v>111931</v>
      </c>
      <c r="L121" s="38">
        <v>108334</v>
      </c>
      <c r="M121" s="38">
        <v>123325</v>
      </c>
      <c r="N121" s="38">
        <v>95629</v>
      </c>
      <c r="O121" s="38">
        <v>109838</v>
      </c>
      <c r="P121" s="1"/>
    </row>
    <row r="122" spans="1:16" customFormat="1" x14ac:dyDescent="0.25">
      <c r="A122" s="1"/>
      <c r="B122" s="3"/>
      <c r="C122" s="39" t="s">
        <v>36</v>
      </c>
      <c r="D122" s="40">
        <v>5</v>
      </c>
      <c r="E122" s="192"/>
      <c r="F122" s="38">
        <v>35425</v>
      </c>
      <c r="G122" s="38">
        <v>37256</v>
      </c>
      <c r="H122" s="38">
        <v>36796</v>
      </c>
      <c r="I122" s="38">
        <v>39624</v>
      </c>
      <c r="J122" s="38">
        <v>40689</v>
      </c>
      <c r="K122" s="38">
        <v>42033</v>
      </c>
      <c r="L122" s="38">
        <v>41771</v>
      </c>
      <c r="M122" s="38">
        <v>43116</v>
      </c>
      <c r="N122" s="38">
        <v>42916</v>
      </c>
      <c r="O122" s="38">
        <v>45319</v>
      </c>
      <c r="P122" s="1"/>
    </row>
    <row r="123" spans="1:16" customFormat="1" x14ac:dyDescent="0.25">
      <c r="A123" s="1"/>
      <c r="B123" s="3"/>
      <c r="C123" s="39"/>
      <c r="D123" s="40">
        <v>4</v>
      </c>
      <c r="E123" s="192"/>
      <c r="F123" s="38">
        <v>42374</v>
      </c>
      <c r="G123" s="38">
        <v>45127</v>
      </c>
      <c r="H123" s="38">
        <v>43858</v>
      </c>
      <c r="I123" s="38">
        <v>46341</v>
      </c>
      <c r="J123" s="38">
        <v>47764</v>
      </c>
      <c r="K123" s="38">
        <v>51138</v>
      </c>
      <c r="L123" s="38">
        <v>50543</v>
      </c>
      <c r="M123" s="38">
        <v>53916</v>
      </c>
      <c r="N123" s="38">
        <v>51181</v>
      </c>
      <c r="O123" s="38">
        <v>54261</v>
      </c>
      <c r="P123" s="1"/>
    </row>
    <row r="124" spans="1:16" customFormat="1" x14ac:dyDescent="0.25">
      <c r="A124" s="1"/>
      <c r="B124" s="3"/>
      <c r="C124" s="39"/>
      <c r="D124" s="40">
        <v>3</v>
      </c>
      <c r="E124" s="38"/>
      <c r="F124" s="38">
        <v>51125</v>
      </c>
      <c r="G124" s="38">
        <v>55063</v>
      </c>
      <c r="H124" s="38">
        <v>52449</v>
      </c>
      <c r="I124" s="38">
        <v>56348</v>
      </c>
      <c r="J124" s="38">
        <v>56797</v>
      </c>
      <c r="K124" s="38">
        <v>61950</v>
      </c>
      <c r="L124" s="38">
        <v>60969</v>
      </c>
      <c r="M124" s="38">
        <v>66122</v>
      </c>
      <c r="N124" s="38">
        <v>61784</v>
      </c>
      <c r="O124" s="38">
        <v>65979</v>
      </c>
      <c r="P124" s="1"/>
    </row>
    <row r="125" spans="1:16" customFormat="1" x14ac:dyDescent="0.25">
      <c r="A125" s="1"/>
      <c r="B125" s="3"/>
      <c r="C125" s="39"/>
      <c r="D125" s="40">
        <v>2</v>
      </c>
      <c r="E125" s="38"/>
      <c r="F125" s="38">
        <v>72465</v>
      </c>
      <c r="G125" s="38">
        <v>79494</v>
      </c>
      <c r="H125" s="38">
        <v>74269</v>
      </c>
      <c r="I125" s="38">
        <v>81044</v>
      </c>
      <c r="J125" s="38">
        <v>82397</v>
      </c>
      <c r="K125" s="38">
        <v>89458</v>
      </c>
      <c r="L125" s="38">
        <v>88095</v>
      </c>
      <c r="M125" s="38">
        <v>95154</v>
      </c>
      <c r="N125" s="38">
        <v>87191</v>
      </c>
      <c r="O125" s="38">
        <v>94818</v>
      </c>
      <c r="P125" s="1"/>
    </row>
    <row r="126" spans="1:16" customFormat="1" x14ac:dyDescent="0.25">
      <c r="A126" s="1"/>
      <c r="B126" s="3"/>
      <c r="C126" s="43"/>
      <c r="D126" s="42">
        <v>1</v>
      </c>
      <c r="E126" s="43"/>
      <c r="F126" s="43">
        <v>85255</v>
      </c>
      <c r="G126" s="43">
        <v>99464</v>
      </c>
      <c r="H126" s="43">
        <v>87941</v>
      </c>
      <c r="I126" s="43">
        <v>102150</v>
      </c>
      <c r="J126" s="43">
        <v>96940</v>
      </c>
      <c r="K126" s="43">
        <v>111931</v>
      </c>
      <c r="L126" s="43">
        <v>108334</v>
      </c>
      <c r="M126" s="43">
        <v>123325</v>
      </c>
      <c r="N126" s="43">
        <v>95629</v>
      </c>
      <c r="O126" s="43">
        <v>109838</v>
      </c>
      <c r="P126" s="1"/>
    </row>
    <row r="127" spans="1:16" x14ac:dyDescent="0.25"/>
    <row r="128" spans="1:16" s="8" customFormat="1" ht="21" x14ac:dyDescent="0.35">
      <c r="A128" s="9" t="s">
        <v>37</v>
      </c>
      <c r="B128" s="9"/>
      <c r="C128" s="9"/>
    </row>
    <row r="129" spans="1:16" x14ac:dyDescent="0.25">
      <c r="O129" s="184"/>
    </row>
    <row r="130" spans="1:16" x14ac:dyDescent="0.25">
      <c r="B130" s="3"/>
      <c r="C130" s="93"/>
      <c r="D130" s="4"/>
      <c r="E130" s="11" t="s">
        <v>219</v>
      </c>
      <c r="F130" s="11"/>
      <c r="G130" s="11"/>
      <c r="H130" s="11"/>
      <c r="I130" s="11"/>
      <c r="J130" s="11"/>
      <c r="K130" s="11"/>
      <c r="L130" s="11"/>
      <c r="M130" s="11"/>
      <c r="N130" s="11"/>
      <c r="O130" s="11"/>
    </row>
    <row r="131" spans="1:16" ht="36.75" x14ac:dyDescent="0.25">
      <c r="B131" s="3"/>
      <c r="C131" s="33" t="s">
        <v>20</v>
      </c>
      <c r="D131" s="210" t="s">
        <v>21</v>
      </c>
      <c r="E131" s="97" t="s">
        <v>22</v>
      </c>
      <c r="F131" s="89" t="s">
        <v>23</v>
      </c>
      <c r="G131" s="89" t="s">
        <v>23</v>
      </c>
      <c r="H131" s="89" t="s">
        <v>24</v>
      </c>
      <c r="I131" s="89" t="s">
        <v>24</v>
      </c>
      <c r="J131" s="89" t="s">
        <v>25</v>
      </c>
      <c r="K131" s="89" t="s">
        <v>25</v>
      </c>
      <c r="L131" s="89" t="s">
        <v>170</v>
      </c>
      <c r="M131" s="89" t="s">
        <v>170</v>
      </c>
      <c r="N131" s="89" t="s">
        <v>10</v>
      </c>
      <c r="O131" s="89" t="s">
        <v>10</v>
      </c>
    </row>
    <row r="132" spans="1:16" x14ac:dyDescent="0.25">
      <c r="B132" s="3"/>
      <c r="C132" s="34"/>
      <c r="D132" s="211"/>
      <c r="E132" s="90" t="s">
        <v>26</v>
      </c>
      <c r="F132" s="90" t="s">
        <v>26</v>
      </c>
      <c r="G132" s="91" t="s">
        <v>12</v>
      </c>
      <c r="H132" s="90" t="s">
        <v>26</v>
      </c>
      <c r="I132" s="91" t="s">
        <v>12</v>
      </c>
      <c r="J132" s="90" t="s">
        <v>26</v>
      </c>
      <c r="K132" s="91" t="s">
        <v>12</v>
      </c>
      <c r="L132" s="90" t="s">
        <v>26</v>
      </c>
      <c r="M132" s="91" t="s">
        <v>12</v>
      </c>
      <c r="N132" s="90" t="s">
        <v>26</v>
      </c>
      <c r="O132" s="91" t="s">
        <v>12</v>
      </c>
    </row>
    <row r="133" spans="1:16" x14ac:dyDescent="0.25">
      <c r="B133" s="3" t="s">
        <v>37</v>
      </c>
      <c r="C133" s="36" t="s">
        <v>27</v>
      </c>
      <c r="D133" s="37">
        <v>1</v>
      </c>
      <c r="E133" s="38">
        <v>24472</v>
      </c>
      <c r="F133" s="38">
        <v>25014</v>
      </c>
      <c r="G133" s="38">
        <v>29185</v>
      </c>
      <c r="H133" s="38">
        <v>42465</v>
      </c>
      <c r="I133" s="38">
        <v>49544</v>
      </c>
      <c r="J133" s="38" t="s">
        <v>213</v>
      </c>
      <c r="K133" s="38" t="s">
        <v>213</v>
      </c>
      <c r="L133" s="38" t="s">
        <v>213</v>
      </c>
      <c r="M133" s="38" t="s">
        <v>213</v>
      </c>
      <c r="N133" s="38">
        <v>66117</v>
      </c>
      <c r="O133" s="38">
        <v>77138</v>
      </c>
    </row>
    <row r="134" spans="1:16" x14ac:dyDescent="0.25">
      <c r="B134" s="3" t="s">
        <v>37</v>
      </c>
      <c r="C134" s="39" t="s">
        <v>5</v>
      </c>
      <c r="D134" s="40">
        <v>1</v>
      </c>
      <c r="E134" s="38">
        <v>32321</v>
      </c>
      <c r="F134" s="38">
        <v>32984</v>
      </c>
      <c r="G134" s="38">
        <v>38482</v>
      </c>
      <c r="H134" s="38">
        <v>55161</v>
      </c>
      <c r="I134" s="38">
        <v>64355</v>
      </c>
      <c r="J134" s="38" t="s">
        <v>213</v>
      </c>
      <c r="K134" s="38" t="s">
        <v>213</v>
      </c>
      <c r="L134" s="38" t="s">
        <v>213</v>
      </c>
      <c r="M134" s="38" t="s">
        <v>213</v>
      </c>
      <c r="N134" s="38">
        <v>85981</v>
      </c>
      <c r="O134" s="38">
        <v>100310</v>
      </c>
    </row>
    <row r="135" spans="1:16" x14ac:dyDescent="0.25">
      <c r="B135" s="3" t="s">
        <v>37</v>
      </c>
      <c r="C135" s="39" t="s">
        <v>28</v>
      </c>
      <c r="D135" s="40">
        <v>2</v>
      </c>
      <c r="E135" s="38">
        <v>10412</v>
      </c>
      <c r="F135" s="38">
        <v>10747</v>
      </c>
      <c r="G135" s="38">
        <v>12537</v>
      </c>
      <c r="H135" s="38">
        <v>21834</v>
      </c>
      <c r="I135" s="38">
        <v>25473</v>
      </c>
      <c r="J135" s="38" t="s">
        <v>213</v>
      </c>
      <c r="K135" s="38" t="s">
        <v>213</v>
      </c>
      <c r="L135" s="38" t="s">
        <v>213</v>
      </c>
      <c r="M135" s="38" t="s">
        <v>213</v>
      </c>
      <c r="N135" s="38">
        <v>37246</v>
      </c>
      <c r="O135" s="38">
        <v>43453</v>
      </c>
    </row>
    <row r="136" spans="1:16" customFormat="1" x14ac:dyDescent="0.25">
      <c r="A136" s="1"/>
      <c r="B136" s="3" t="s">
        <v>37</v>
      </c>
      <c r="C136" s="39"/>
      <c r="D136" s="40">
        <v>1</v>
      </c>
      <c r="E136" s="38">
        <v>24472</v>
      </c>
      <c r="F136" s="38">
        <v>25014</v>
      </c>
      <c r="G136" s="38">
        <v>29185</v>
      </c>
      <c r="H136" s="38">
        <v>42465</v>
      </c>
      <c r="I136" s="38">
        <v>49544</v>
      </c>
      <c r="J136" s="38" t="s">
        <v>213</v>
      </c>
      <c r="K136" s="38" t="s">
        <v>213</v>
      </c>
      <c r="L136" s="38" t="s">
        <v>213</v>
      </c>
      <c r="M136" s="38" t="s">
        <v>213</v>
      </c>
      <c r="N136" s="38">
        <v>66117</v>
      </c>
      <c r="O136" s="38">
        <v>77138</v>
      </c>
      <c r="P136" s="1"/>
    </row>
    <row r="137" spans="1:16" customFormat="1" x14ac:dyDescent="0.25">
      <c r="A137" s="1"/>
      <c r="B137" s="3" t="s">
        <v>37</v>
      </c>
      <c r="C137" s="39" t="s">
        <v>29</v>
      </c>
      <c r="D137" s="40">
        <v>2</v>
      </c>
      <c r="E137" s="38">
        <v>16202</v>
      </c>
      <c r="F137" s="38">
        <v>16631</v>
      </c>
      <c r="G137" s="38">
        <v>19403</v>
      </c>
      <c r="H137" s="38">
        <v>31343</v>
      </c>
      <c r="I137" s="38">
        <v>36566</v>
      </c>
      <c r="J137" s="38" t="s">
        <v>213</v>
      </c>
      <c r="K137" s="38" t="s">
        <v>213</v>
      </c>
      <c r="L137" s="38" t="s">
        <v>213</v>
      </c>
      <c r="M137" s="38" t="s">
        <v>213</v>
      </c>
      <c r="N137" s="38">
        <v>52769</v>
      </c>
      <c r="O137" s="38">
        <v>61562</v>
      </c>
      <c r="P137" s="1"/>
    </row>
    <row r="138" spans="1:16" customFormat="1" x14ac:dyDescent="0.25">
      <c r="A138" s="1"/>
      <c r="B138" s="3" t="s">
        <v>37</v>
      </c>
      <c r="C138" s="39"/>
      <c r="D138" s="40">
        <v>1</v>
      </c>
      <c r="E138" s="38">
        <v>24472</v>
      </c>
      <c r="F138" s="38">
        <v>25014</v>
      </c>
      <c r="G138" s="38">
        <v>29185</v>
      </c>
      <c r="H138" s="38">
        <v>42465</v>
      </c>
      <c r="I138" s="38">
        <v>49544</v>
      </c>
      <c r="J138" s="38" t="s">
        <v>213</v>
      </c>
      <c r="K138" s="38" t="s">
        <v>213</v>
      </c>
      <c r="L138" s="38" t="s">
        <v>213</v>
      </c>
      <c r="M138" s="38" t="s">
        <v>213</v>
      </c>
      <c r="N138" s="38">
        <v>66117</v>
      </c>
      <c r="O138" s="38">
        <v>77138</v>
      </c>
      <c r="P138" s="1"/>
    </row>
    <row r="139" spans="1:16" customFormat="1" x14ac:dyDescent="0.25">
      <c r="A139" s="1"/>
      <c r="B139" s="3" t="s">
        <v>37</v>
      </c>
      <c r="C139" s="39" t="s">
        <v>30</v>
      </c>
      <c r="D139" s="40">
        <v>1</v>
      </c>
      <c r="E139" s="38">
        <v>12373</v>
      </c>
      <c r="F139" s="38">
        <v>12700</v>
      </c>
      <c r="G139" s="38">
        <v>15166</v>
      </c>
      <c r="H139" s="38">
        <v>21241</v>
      </c>
      <c r="I139" s="38">
        <v>23838</v>
      </c>
      <c r="J139" s="38">
        <v>26380</v>
      </c>
      <c r="K139" s="38">
        <v>29611</v>
      </c>
      <c r="L139" s="38" t="s">
        <v>213</v>
      </c>
      <c r="M139" s="38" t="s">
        <v>213</v>
      </c>
      <c r="N139" s="38">
        <v>35256</v>
      </c>
      <c r="O139" s="38">
        <v>38676</v>
      </c>
      <c r="P139" s="1"/>
    </row>
    <row r="140" spans="1:16" customFormat="1" x14ac:dyDescent="0.25">
      <c r="A140" s="1"/>
      <c r="B140" s="3" t="s">
        <v>37</v>
      </c>
      <c r="C140" s="39" t="s">
        <v>31</v>
      </c>
      <c r="D140" s="40">
        <v>2</v>
      </c>
      <c r="E140" s="38">
        <v>6544</v>
      </c>
      <c r="F140" s="38">
        <v>6760</v>
      </c>
      <c r="G140" s="38">
        <v>7960</v>
      </c>
      <c r="H140" s="38">
        <v>12046</v>
      </c>
      <c r="I140" s="38">
        <v>13309</v>
      </c>
      <c r="J140" s="38">
        <v>15481</v>
      </c>
      <c r="K140" s="38">
        <v>17037</v>
      </c>
      <c r="L140" s="38">
        <v>16793</v>
      </c>
      <c r="M140" s="38">
        <v>18348</v>
      </c>
      <c r="N140" s="38">
        <v>21638</v>
      </c>
      <c r="O140" s="38">
        <v>23284</v>
      </c>
      <c r="P140" s="1"/>
    </row>
    <row r="141" spans="1:16" customFormat="1" x14ac:dyDescent="0.25">
      <c r="A141" s="1"/>
      <c r="B141" s="3" t="s">
        <v>37</v>
      </c>
      <c r="C141" s="39"/>
      <c r="D141" s="40">
        <v>1</v>
      </c>
      <c r="E141" s="38">
        <v>12373</v>
      </c>
      <c r="F141" s="38">
        <v>12700</v>
      </c>
      <c r="G141" s="38">
        <v>15166</v>
      </c>
      <c r="H141" s="38">
        <v>21241</v>
      </c>
      <c r="I141" s="38">
        <v>23838</v>
      </c>
      <c r="J141" s="38">
        <v>26380</v>
      </c>
      <c r="K141" s="38">
        <v>29611</v>
      </c>
      <c r="L141" s="38">
        <v>29003</v>
      </c>
      <c r="M141" s="38">
        <v>32231</v>
      </c>
      <c r="N141" s="38">
        <v>35256</v>
      </c>
      <c r="O141" s="38">
        <v>38676</v>
      </c>
      <c r="P141" s="1"/>
    </row>
    <row r="142" spans="1:16" customFormat="1" x14ac:dyDescent="0.25">
      <c r="A142" s="1"/>
      <c r="B142" s="3" t="s">
        <v>37</v>
      </c>
      <c r="C142" s="39" t="s">
        <v>32</v>
      </c>
      <c r="D142" s="40">
        <v>3</v>
      </c>
      <c r="E142" s="38">
        <v>5296</v>
      </c>
      <c r="F142" s="38">
        <v>5485</v>
      </c>
      <c r="G142" s="38">
        <v>6286</v>
      </c>
      <c r="H142" s="38">
        <v>10266</v>
      </c>
      <c r="I142" s="38">
        <v>11109</v>
      </c>
      <c r="J142" s="38">
        <v>13506</v>
      </c>
      <c r="K142" s="38">
        <v>14545</v>
      </c>
      <c r="L142" s="38">
        <v>14379</v>
      </c>
      <c r="M142" s="38">
        <v>15417</v>
      </c>
      <c r="N142" s="38">
        <v>19231</v>
      </c>
      <c r="O142" s="38">
        <v>20326</v>
      </c>
      <c r="P142" s="1"/>
    </row>
    <row r="143" spans="1:16" customFormat="1" x14ac:dyDescent="0.25">
      <c r="A143" s="1"/>
      <c r="B143" s="3" t="s">
        <v>37</v>
      </c>
      <c r="C143" s="39"/>
      <c r="D143" s="40">
        <v>2</v>
      </c>
      <c r="E143" s="38">
        <v>6544</v>
      </c>
      <c r="F143" s="38">
        <v>6760</v>
      </c>
      <c r="G143" s="38">
        <v>7960</v>
      </c>
      <c r="H143" s="38">
        <v>12046</v>
      </c>
      <c r="I143" s="38">
        <v>13309</v>
      </c>
      <c r="J143" s="38">
        <v>15481</v>
      </c>
      <c r="K143" s="38">
        <v>17037</v>
      </c>
      <c r="L143" s="38">
        <v>16793</v>
      </c>
      <c r="M143" s="38">
        <v>18348</v>
      </c>
      <c r="N143" s="38">
        <v>21638</v>
      </c>
      <c r="O143" s="38">
        <v>23284</v>
      </c>
      <c r="P143" s="1"/>
    </row>
    <row r="144" spans="1:16" customFormat="1" x14ac:dyDescent="0.25">
      <c r="A144" s="1"/>
      <c r="B144" s="3"/>
      <c r="C144" s="39"/>
      <c r="D144" s="40">
        <v>1</v>
      </c>
      <c r="E144" s="38">
        <v>12373</v>
      </c>
      <c r="F144" s="38">
        <v>12700</v>
      </c>
      <c r="G144" s="38">
        <v>15166</v>
      </c>
      <c r="H144" s="38">
        <v>21241</v>
      </c>
      <c r="I144" s="38">
        <v>23838</v>
      </c>
      <c r="J144" s="38">
        <v>26380</v>
      </c>
      <c r="K144" s="38">
        <v>29611</v>
      </c>
      <c r="L144" s="38">
        <v>29003</v>
      </c>
      <c r="M144" s="38">
        <v>32231</v>
      </c>
      <c r="N144" s="38">
        <v>35256</v>
      </c>
      <c r="O144" s="38">
        <v>38676</v>
      </c>
      <c r="P144" s="1"/>
    </row>
    <row r="145" spans="1:16" customFormat="1" x14ac:dyDescent="0.25">
      <c r="A145" s="1"/>
      <c r="B145" s="3"/>
      <c r="C145" s="39" t="s">
        <v>33</v>
      </c>
      <c r="D145" s="40">
        <v>2</v>
      </c>
      <c r="E145" s="38">
        <v>7536</v>
      </c>
      <c r="F145" s="38">
        <v>7692</v>
      </c>
      <c r="G145" s="38">
        <v>8893</v>
      </c>
      <c r="H145" s="38">
        <v>12999</v>
      </c>
      <c r="I145" s="38">
        <v>14261</v>
      </c>
      <c r="J145" s="38">
        <v>16871</v>
      </c>
      <c r="K145" s="38">
        <v>18428</v>
      </c>
      <c r="L145" s="38">
        <v>18182</v>
      </c>
      <c r="M145" s="38">
        <v>19740</v>
      </c>
      <c r="N145" s="38">
        <v>23069</v>
      </c>
      <c r="O145" s="38">
        <v>24712</v>
      </c>
      <c r="P145" s="1"/>
    </row>
    <row r="146" spans="1:16" customFormat="1" x14ac:dyDescent="0.25">
      <c r="A146" s="1"/>
      <c r="B146" s="3"/>
      <c r="C146" s="39"/>
      <c r="D146" s="40">
        <v>1</v>
      </c>
      <c r="E146" s="38">
        <v>7536</v>
      </c>
      <c r="F146" s="38">
        <v>7692</v>
      </c>
      <c r="G146" s="38">
        <v>8893</v>
      </c>
      <c r="H146" s="38">
        <v>12999</v>
      </c>
      <c r="I146" s="38">
        <v>14261</v>
      </c>
      <c r="J146" s="38">
        <v>16871</v>
      </c>
      <c r="K146" s="38">
        <v>18428</v>
      </c>
      <c r="L146" s="38">
        <v>18182</v>
      </c>
      <c r="M146" s="38">
        <v>19740</v>
      </c>
      <c r="N146" s="38">
        <v>23069</v>
      </c>
      <c r="O146" s="38">
        <v>24712</v>
      </c>
      <c r="P146" s="1"/>
    </row>
    <row r="147" spans="1:16" customFormat="1" x14ac:dyDescent="0.25">
      <c r="A147" s="1"/>
      <c r="B147" s="3"/>
      <c r="C147" s="39" t="s">
        <v>34</v>
      </c>
      <c r="D147" s="40">
        <v>3</v>
      </c>
      <c r="E147" s="38">
        <v>5783</v>
      </c>
      <c r="F147" s="38">
        <v>6899</v>
      </c>
      <c r="G147" s="38">
        <v>7797</v>
      </c>
      <c r="H147" s="38">
        <v>12222</v>
      </c>
      <c r="I147" s="38">
        <v>13169</v>
      </c>
      <c r="J147" s="38">
        <v>15668</v>
      </c>
      <c r="K147" s="38">
        <v>16815</v>
      </c>
      <c r="L147" s="38">
        <v>16633</v>
      </c>
      <c r="M147" s="38">
        <v>17779</v>
      </c>
      <c r="N147" s="38">
        <v>24028</v>
      </c>
      <c r="O147" s="38">
        <v>25355</v>
      </c>
      <c r="P147" s="1"/>
    </row>
    <row r="148" spans="1:16" customFormat="1" x14ac:dyDescent="0.25">
      <c r="A148" s="1"/>
      <c r="B148" s="3"/>
      <c r="C148" s="39"/>
      <c r="D148" s="40">
        <v>2</v>
      </c>
      <c r="E148" s="38">
        <v>7536</v>
      </c>
      <c r="F148" s="38">
        <v>7692</v>
      </c>
      <c r="G148" s="38">
        <v>8893</v>
      </c>
      <c r="H148" s="38">
        <v>12999</v>
      </c>
      <c r="I148" s="38">
        <v>14261</v>
      </c>
      <c r="J148" s="38">
        <v>16871</v>
      </c>
      <c r="K148" s="38">
        <v>18428</v>
      </c>
      <c r="L148" s="38">
        <v>18182</v>
      </c>
      <c r="M148" s="38">
        <v>19740</v>
      </c>
      <c r="N148" s="38">
        <v>23069</v>
      </c>
      <c r="O148" s="38">
        <v>24712</v>
      </c>
      <c r="P148" s="1"/>
    </row>
    <row r="149" spans="1:16" customFormat="1" x14ac:dyDescent="0.25">
      <c r="A149" s="1"/>
      <c r="B149" s="3"/>
      <c r="C149" s="39"/>
      <c r="D149" s="40">
        <v>1</v>
      </c>
      <c r="E149" s="38">
        <v>7536</v>
      </c>
      <c r="F149" s="38">
        <v>7692</v>
      </c>
      <c r="G149" s="38">
        <v>8893</v>
      </c>
      <c r="H149" s="38">
        <v>12999</v>
      </c>
      <c r="I149" s="38">
        <v>14261</v>
      </c>
      <c r="J149" s="38">
        <v>16871</v>
      </c>
      <c r="K149" s="38">
        <v>18428</v>
      </c>
      <c r="L149" s="38">
        <v>18182</v>
      </c>
      <c r="M149" s="38">
        <v>19740</v>
      </c>
      <c r="N149" s="38">
        <v>23069</v>
      </c>
      <c r="O149" s="38">
        <v>24712</v>
      </c>
      <c r="P149" s="1"/>
    </row>
    <row r="150" spans="1:16" customFormat="1" x14ac:dyDescent="0.25">
      <c r="A150" s="1"/>
      <c r="B150" s="3"/>
      <c r="C150" s="39" t="s">
        <v>35</v>
      </c>
      <c r="D150" s="40">
        <v>4</v>
      </c>
      <c r="E150" s="38">
        <v>7134</v>
      </c>
      <c r="F150" s="38">
        <v>7363</v>
      </c>
      <c r="G150" s="38">
        <v>8047</v>
      </c>
      <c r="H150" s="38">
        <v>12281</v>
      </c>
      <c r="I150" s="38">
        <v>13003</v>
      </c>
      <c r="J150" s="38">
        <v>15532</v>
      </c>
      <c r="K150" s="38">
        <v>16401</v>
      </c>
      <c r="L150" s="38">
        <v>16264</v>
      </c>
      <c r="M150" s="38">
        <v>17134</v>
      </c>
      <c r="N150" s="38">
        <v>23085</v>
      </c>
      <c r="O150" s="38">
        <v>24083</v>
      </c>
      <c r="P150" s="1"/>
    </row>
    <row r="151" spans="1:16" customFormat="1" x14ac:dyDescent="0.25">
      <c r="A151" s="1"/>
      <c r="B151" s="3"/>
      <c r="C151" s="39"/>
      <c r="D151" s="40">
        <v>3</v>
      </c>
      <c r="E151" s="38">
        <v>5783</v>
      </c>
      <c r="F151" s="38">
        <v>6899</v>
      </c>
      <c r="G151" s="38">
        <v>7797</v>
      </c>
      <c r="H151" s="38">
        <v>12222</v>
      </c>
      <c r="I151" s="38">
        <v>13169</v>
      </c>
      <c r="J151" s="38">
        <v>15668</v>
      </c>
      <c r="K151" s="38">
        <v>16815</v>
      </c>
      <c r="L151" s="38">
        <v>16633</v>
      </c>
      <c r="M151" s="38">
        <v>17779</v>
      </c>
      <c r="N151" s="38">
        <v>24028</v>
      </c>
      <c r="O151" s="38">
        <v>25355</v>
      </c>
      <c r="P151" s="1"/>
    </row>
    <row r="152" spans="1:16" customFormat="1" x14ac:dyDescent="0.25">
      <c r="A152" s="1"/>
      <c r="B152" s="3"/>
      <c r="C152" s="39"/>
      <c r="D152" s="40">
        <v>2</v>
      </c>
      <c r="E152" s="38">
        <v>7536</v>
      </c>
      <c r="F152" s="38">
        <v>7692</v>
      </c>
      <c r="G152" s="38">
        <v>8893</v>
      </c>
      <c r="H152" s="38">
        <v>12999</v>
      </c>
      <c r="I152" s="38">
        <v>14261</v>
      </c>
      <c r="J152" s="38">
        <v>16871</v>
      </c>
      <c r="K152" s="38">
        <v>18428</v>
      </c>
      <c r="L152" s="38">
        <v>18182</v>
      </c>
      <c r="M152" s="38">
        <v>19740</v>
      </c>
      <c r="N152" s="38">
        <v>23069</v>
      </c>
      <c r="O152" s="38">
        <v>24712</v>
      </c>
      <c r="P152" s="1"/>
    </row>
    <row r="153" spans="1:16" customFormat="1" x14ac:dyDescent="0.25">
      <c r="A153" s="1"/>
      <c r="B153" s="3"/>
      <c r="C153" s="39"/>
      <c r="D153" s="40">
        <v>1</v>
      </c>
      <c r="E153" s="38">
        <v>7536</v>
      </c>
      <c r="F153" s="38">
        <v>7692</v>
      </c>
      <c r="G153" s="38">
        <v>8893</v>
      </c>
      <c r="H153" s="38">
        <v>12999</v>
      </c>
      <c r="I153" s="38">
        <v>14261</v>
      </c>
      <c r="J153" s="38">
        <v>16871</v>
      </c>
      <c r="K153" s="38">
        <v>18428</v>
      </c>
      <c r="L153" s="38">
        <v>18182</v>
      </c>
      <c r="M153" s="38">
        <v>19740</v>
      </c>
      <c r="N153" s="38">
        <v>23069</v>
      </c>
      <c r="O153" s="38">
        <v>24712</v>
      </c>
      <c r="P153" s="1"/>
    </row>
    <row r="154" spans="1:16" customFormat="1" x14ac:dyDescent="0.25">
      <c r="A154" s="1"/>
      <c r="B154" s="3"/>
      <c r="C154" s="39" t="s">
        <v>36</v>
      </c>
      <c r="D154" s="40">
        <v>5</v>
      </c>
      <c r="E154" s="38">
        <v>5729</v>
      </c>
      <c r="F154" s="38">
        <v>5916</v>
      </c>
      <c r="G154" s="38">
        <v>6455</v>
      </c>
      <c r="H154" s="38">
        <v>10508</v>
      </c>
      <c r="I154" s="38">
        <v>11079</v>
      </c>
      <c r="J154" s="38">
        <v>13410</v>
      </c>
      <c r="K154" s="38">
        <v>14102</v>
      </c>
      <c r="L154" s="38">
        <v>13989</v>
      </c>
      <c r="M154" s="38">
        <v>14678</v>
      </c>
      <c r="N154" s="38">
        <v>20426</v>
      </c>
      <c r="O154" s="38">
        <v>21212</v>
      </c>
      <c r="P154" s="1"/>
    </row>
    <row r="155" spans="1:16" customFormat="1" x14ac:dyDescent="0.25">
      <c r="A155" s="1"/>
      <c r="B155" s="3"/>
      <c r="C155" s="39"/>
      <c r="D155" s="40">
        <v>4</v>
      </c>
      <c r="E155" s="38">
        <v>7134</v>
      </c>
      <c r="F155" s="38">
        <v>7363</v>
      </c>
      <c r="G155" s="38">
        <v>8047</v>
      </c>
      <c r="H155" s="38">
        <v>12281</v>
      </c>
      <c r="I155" s="38">
        <v>13003</v>
      </c>
      <c r="J155" s="38">
        <v>15532</v>
      </c>
      <c r="K155" s="38">
        <v>16401</v>
      </c>
      <c r="L155" s="38">
        <v>16264</v>
      </c>
      <c r="M155" s="38">
        <v>17134</v>
      </c>
      <c r="N155" s="38">
        <v>23085</v>
      </c>
      <c r="O155" s="38">
        <v>24083</v>
      </c>
      <c r="P155" s="1"/>
    </row>
    <row r="156" spans="1:16" customFormat="1" x14ac:dyDescent="0.25">
      <c r="A156" s="1"/>
      <c r="B156" s="3"/>
      <c r="C156" s="39"/>
      <c r="D156" s="40">
        <v>3</v>
      </c>
      <c r="E156" s="38">
        <v>5783</v>
      </c>
      <c r="F156" s="38">
        <v>6899</v>
      </c>
      <c r="G156" s="38">
        <v>7797</v>
      </c>
      <c r="H156" s="38">
        <v>12222</v>
      </c>
      <c r="I156" s="38">
        <v>13169</v>
      </c>
      <c r="J156" s="38">
        <v>15668</v>
      </c>
      <c r="K156" s="38">
        <v>16815</v>
      </c>
      <c r="L156" s="38">
        <v>16633</v>
      </c>
      <c r="M156" s="38">
        <v>17779</v>
      </c>
      <c r="N156" s="38">
        <v>24028</v>
      </c>
      <c r="O156" s="38">
        <v>25355</v>
      </c>
      <c r="P156" s="1"/>
    </row>
    <row r="157" spans="1:16" customFormat="1" x14ac:dyDescent="0.25">
      <c r="A157" s="1"/>
      <c r="B157" s="3"/>
      <c r="C157" s="39"/>
      <c r="D157" s="40">
        <v>2</v>
      </c>
      <c r="E157" s="38">
        <v>7536</v>
      </c>
      <c r="F157" s="38">
        <v>7692</v>
      </c>
      <c r="G157" s="38">
        <v>8893</v>
      </c>
      <c r="H157" s="38">
        <v>12999</v>
      </c>
      <c r="I157" s="38">
        <v>14261</v>
      </c>
      <c r="J157" s="38">
        <v>16871</v>
      </c>
      <c r="K157" s="38">
        <v>18428</v>
      </c>
      <c r="L157" s="38">
        <v>18182</v>
      </c>
      <c r="M157" s="38">
        <v>19740</v>
      </c>
      <c r="N157" s="38">
        <v>23069</v>
      </c>
      <c r="O157" s="38">
        <v>24712</v>
      </c>
      <c r="P157" s="1"/>
    </row>
    <row r="158" spans="1:16" customFormat="1" x14ac:dyDescent="0.25">
      <c r="A158" s="1"/>
      <c r="B158" s="3"/>
      <c r="C158" s="43"/>
      <c r="D158" s="42">
        <v>1</v>
      </c>
      <c r="E158" s="43">
        <v>7536</v>
      </c>
      <c r="F158" s="43">
        <v>7692</v>
      </c>
      <c r="G158" s="43">
        <v>8893</v>
      </c>
      <c r="H158" s="43">
        <v>12999</v>
      </c>
      <c r="I158" s="43">
        <v>14261</v>
      </c>
      <c r="J158" s="43">
        <v>16871</v>
      </c>
      <c r="K158" s="43">
        <v>18428</v>
      </c>
      <c r="L158" s="43">
        <v>18182</v>
      </c>
      <c r="M158" s="43">
        <v>19740</v>
      </c>
      <c r="N158" s="43">
        <v>23069</v>
      </c>
      <c r="O158" s="43">
        <v>24712</v>
      </c>
      <c r="P158" s="1"/>
    </row>
    <row r="159" spans="1:16" x14ac:dyDescent="0.25">
      <c r="B159" s="3"/>
      <c r="C159" s="17"/>
      <c r="D159" s="4"/>
      <c r="E159" s="99"/>
      <c r="F159" s="99"/>
      <c r="G159" s="99"/>
      <c r="H159" s="99"/>
      <c r="I159" s="99"/>
      <c r="J159" s="99"/>
      <c r="K159" s="99"/>
      <c r="L159" s="99"/>
      <c r="M159" s="99"/>
      <c r="N159" s="99"/>
      <c r="O159" s="184"/>
      <c r="P159" s="99"/>
    </row>
    <row r="160" spans="1:16" x14ac:dyDescent="0.25">
      <c r="B160" s="3"/>
      <c r="C160" s="93"/>
      <c r="D160" s="4"/>
      <c r="E160" s="11" t="s">
        <v>220</v>
      </c>
      <c r="F160" s="11"/>
      <c r="G160" s="11"/>
      <c r="H160" s="11"/>
      <c r="I160" s="11"/>
      <c r="J160" s="11"/>
      <c r="K160" s="11"/>
      <c r="L160" s="11"/>
      <c r="M160" s="11"/>
      <c r="N160" s="11"/>
      <c r="O160" s="11"/>
    </row>
    <row r="161" spans="1:16" ht="36.75" x14ac:dyDescent="0.25">
      <c r="B161" s="3"/>
      <c r="C161" s="33" t="s">
        <v>20</v>
      </c>
      <c r="D161" s="210" t="s">
        <v>21</v>
      </c>
      <c r="E161" s="97" t="s">
        <v>22</v>
      </c>
      <c r="F161" s="89" t="s">
        <v>23</v>
      </c>
      <c r="G161" s="89" t="s">
        <v>23</v>
      </c>
      <c r="H161" s="89" t="s">
        <v>24</v>
      </c>
      <c r="I161" s="89" t="s">
        <v>24</v>
      </c>
      <c r="J161" s="89" t="s">
        <v>25</v>
      </c>
      <c r="K161" s="89" t="s">
        <v>25</v>
      </c>
      <c r="L161" s="89" t="s">
        <v>170</v>
      </c>
      <c r="M161" s="89" t="s">
        <v>170</v>
      </c>
      <c r="N161" s="89" t="s">
        <v>10</v>
      </c>
      <c r="O161" s="89" t="s">
        <v>10</v>
      </c>
    </row>
    <row r="162" spans="1:16" x14ac:dyDescent="0.25">
      <c r="B162" s="3"/>
      <c r="C162" s="34"/>
      <c r="D162" s="211"/>
      <c r="E162" s="90" t="s">
        <v>26</v>
      </c>
      <c r="F162" s="90" t="s">
        <v>26</v>
      </c>
      <c r="G162" s="91" t="s">
        <v>12</v>
      </c>
      <c r="H162" s="90" t="s">
        <v>26</v>
      </c>
      <c r="I162" s="91" t="s">
        <v>12</v>
      </c>
      <c r="J162" s="90" t="s">
        <v>26</v>
      </c>
      <c r="K162" s="91" t="s">
        <v>12</v>
      </c>
      <c r="L162" s="90" t="s">
        <v>26</v>
      </c>
      <c r="M162" s="91" t="s">
        <v>12</v>
      </c>
      <c r="N162" s="90" t="s">
        <v>26</v>
      </c>
      <c r="O162" s="91" t="s">
        <v>12</v>
      </c>
    </row>
    <row r="163" spans="1:16" x14ac:dyDescent="0.25">
      <c r="B163" s="3" t="s">
        <v>37</v>
      </c>
      <c r="C163" s="36" t="s">
        <v>27</v>
      </c>
      <c r="D163" s="37">
        <v>1</v>
      </c>
      <c r="E163" s="38">
        <v>24765</v>
      </c>
      <c r="F163" s="38">
        <v>25314</v>
      </c>
      <c r="G163" s="38">
        <v>29535</v>
      </c>
      <c r="H163" s="38">
        <v>42974</v>
      </c>
      <c r="I163" s="38">
        <v>50138</v>
      </c>
      <c r="J163" s="38" t="s">
        <v>213</v>
      </c>
      <c r="K163" s="38" t="s">
        <v>213</v>
      </c>
      <c r="L163" s="38" t="s">
        <v>213</v>
      </c>
      <c r="M163" s="38" t="s">
        <v>213</v>
      </c>
      <c r="N163" s="38">
        <v>66910</v>
      </c>
      <c r="O163" s="38">
        <v>78064</v>
      </c>
    </row>
    <row r="164" spans="1:16" x14ac:dyDescent="0.25">
      <c r="B164" s="3" t="s">
        <v>37</v>
      </c>
      <c r="C164" s="39" t="s">
        <v>5</v>
      </c>
      <c r="D164" s="40">
        <v>1</v>
      </c>
      <c r="E164" s="38">
        <v>32709</v>
      </c>
      <c r="F164" s="38">
        <v>33380</v>
      </c>
      <c r="G164" s="38">
        <v>38944</v>
      </c>
      <c r="H164" s="38">
        <v>55822</v>
      </c>
      <c r="I164" s="38">
        <v>65127</v>
      </c>
      <c r="J164" s="38" t="s">
        <v>213</v>
      </c>
      <c r="K164" s="38" t="s">
        <v>213</v>
      </c>
      <c r="L164" s="38" t="s">
        <v>213</v>
      </c>
      <c r="M164" s="38" t="s">
        <v>213</v>
      </c>
      <c r="N164" s="38">
        <v>87013</v>
      </c>
      <c r="O164" s="38">
        <v>101514</v>
      </c>
    </row>
    <row r="165" spans="1:16" x14ac:dyDescent="0.25">
      <c r="B165" s="3" t="s">
        <v>37</v>
      </c>
      <c r="C165" s="39" t="s">
        <v>28</v>
      </c>
      <c r="D165" s="40">
        <v>2</v>
      </c>
      <c r="E165" s="38">
        <v>10538</v>
      </c>
      <c r="F165" s="38">
        <v>10876</v>
      </c>
      <c r="G165" s="38">
        <v>12688</v>
      </c>
      <c r="H165" s="38">
        <v>22096</v>
      </c>
      <c r="I165" s="38">
        <v>25779</v>
      </c>
      <c r="J165" s="38" t="s">
        <v>213</v>
      </c>
      <c r="K165" s="38" t="s">
        <v>213</v>
      </c>
      <c r="L165" s="38" t="s">
        <v>213</v>
      </c>
      <c r="M165" s="38" t="s">
        <v>213</v>
      </c>
      <c r="N165" s="38">
        <v>37692</v>
      </c>
      <c r="O165" s="38">
        <v>43975</v>
      </c>
    </row>
    <row r="166" spans="1:16" customFormat="1" x14ac:dyDescent="0.25">
      <c r="A166" s="1"/>
      <c r="B166" s="3" t="s">
        <v>37</v>
      </c>
      <c r="C166" s="39"/>
      <c r="D166" s="40">
        <v>1</v>
      </c>
      <c r="E166" s="38">
        <v>24765</v>
      </c>
      <c r="F166" s="38">
        <v>25314</v>
      </c>
      <c r="G166" s="38">
        <v>29535</v>
      </c>
      <c r="H166" s="38">
        <v>42974</v>
      </c>
      <c r="I166" s="38">
        <v>50138</v>
      </c>
      <c r="J166" s="38" t="s">
        <v>213</v>
      </c>
      <c r="K166" s="38" t="s">
        <v>213</v>
      </c>
      <c r="L166" s="38" t="s">
        <v>213</v>
      </c>
      <c r="M166" s="38" t="s">
        <v>213</v>
      </c>
      <c r="N166" s="38">
        <v>66910</v>
      </c>
      <c r="O166" s="38">
        <v>78064</v>
      </c>
      <c r="P166" s="1"/>
    </row>
    <row r="167" spans="1:16" customFormat="1" x14ac:dyDescent="0.25">
      <c r="A167" s="1"/>
      <c r="B167" s="3" t="s">
        <v>37</v>
      </c>
      <c r="C167" s="39" t="s">
        <v>29</v>
      </c>
      <c r="D167" s="40">
        <v>2</v>
      </c>
      <c r="E167" s="38">
        <v>16395</v>
      </c>
      <c r="F167" s="38">
        <v>16830</v>
      </c>
      <c r="G167" s="38">
        <v>19635</v>
      </c>
      <c r="H167" s="38">
        <v>31718</v>
      </c>
      <c r="I167" s="38">
        <v>37005</v>
      </c>
      <c r="J167" s="38" t="s">
        <v>213</v>
      </c>
      <c r="K167" s="38" t="s">
        <v>213</v>
      </c>
      <c r="L167" s="38" t="s">
        <v>213</v>
      </c>
      <c r="M167" s="38" t="s">
        <v>213</v>
      </c>
      <c r="N167" s="38">
        <v>53402</v>
      </c>
      <c r="O167" s="38">
        <v>62300</v>
      </c>
      <c r="P167" s="1"/>
    </row>
    <row r="168" spans="1:16" customFormat="1" x14ac:dyDescent="0.25">
      <c r="A168" s="1"/>
      <c r="B168" s="3" t="s">
        <v>37</v>
      </c>
      <c r="C168" s="39"/>
      <c r="D168" s="40">
        <v>1</v>
      </c>
      <c r="E168" s="38">
        <v>24765</v>
      </c>
      <c r="F168" s="38">
        <v>25314</v>
      </c>
      <c r="G168" s="38">
        <v>29535</v>
      </c>
      <c r="H168" s="38">
        <v>42974</v>
      </c>
      <c r="I168" s="38">
        <v>50138</v>
      </c>
      <c r="J168" s="38" t="s">
        <v>213</v>
      </c>
      <c r="K168" s="38" t="s">
        <v>213</v>
      </c>
      <c r="L168" s="38" t="s">
        <v>213</v>
      </c>
      <c r="M168" s="38" t="s">
        <v>213</v>
      </c>
      <c r="N168" s="38">
        <v>66910</v>
      </c>
      <c r="O168" s="38">
        <v>78064</v>
      </c>
      <c r="P168" s="1"/>
    </row>
    <row r="169" spans="1:16" customFormat="1" x14ac:dyDescent="0.25">
      <c r="A169" s="1"/>
      <c r="B169" s="3" t="s">
        <v>37</v>
      </c>
      <c r="C169" s="39" t="s">
        <v>30</v>
      </c>
      <c r="D169" s="40">
        <v>1</v>
      </c>
      <c r="E169" s="38">
        <v>12609</v>
      </c>
      <c r="F169" s="38">
        <v>12940</v>
      </c>
      <c r="G169" s="38">
        <v>15454</v>
      </c>
      <c r="H169" s="38">
        <v>21643</v>
      </c>
      <c r="I169" s="38">
        <v>24290</v>
      </c>
      <c r="J169" s="38">
        <v>26881</v>
      </c>
      <c r="K169" s="38">
        <v>30173</v>
      </c>
      <c r="L169" s="38" t="s">
        <v>213</v>
      </c>
      <c r="M169" s="38" t="s">
        <v>213</v>
      </c>
      <c r="N169" s="38">
        <v>35926</v>
      </c>
      <c r="O169" s="38">
        <v>39412</v>
      </c>
      <c r="P169" s="1"/>
    </row>
    <row r="170" spans="1:16" customFormat="1" x14ac:dyDescent="0.25">
      <c r="A170" s="1"/>
      <c r="B170" s="3" t="s">
        <v>37</v>
      </c>
      <c r="C170" s="39" t="s">
        <v>31</v>
      </c>
      <c r="D170" s="40">
        <v>2</v>
      </c>
      <c r="E170" s="38">
        <v>6668</v>
      </c>
      <c r="F170" s="38">
        <v>6889</v>
      </c>
      <c r="G170" s="38">
        <v>8111</v>
      </c>
      <c r="H170" s="38">
        <v>12276</v>
      </c>
      <c r="I170" s="38">
        <v>13561</v>
      </c>
      <c r="J170" s="38">
        <v>15775</v>
      </c>
      <c r="K170" s="38">
        <v>17361</v>
      </c>
      <c r="L170" s="38">
        <v>17112</v>
      </c>
      <c r="M170" s="38">
        <v>18696</v>
      </c>
      <c r="N170" s="38">
        <v>22050</v>
      </c>
      <c r="O170" s="38">
        <v>23726</v>
      </c>
      <c r="P170" s="1"/>
    </row>
    <row r="171" spans="1:16" customFormat="1" x14ac:dyDescent="0.25">
      <c r="A171" s="1"/>
      <c r="B171" s="3" t="s">
        <v>37</v>
      </c>
      <c r="C171" s="39"/>
      <c r="D171" s="40">
        <v>1</v>
      </c>
      <c r="E171" s="38">
        <v>12609</v>
      </c>
      <c r="F171" s="38">
        <v>12940</v>
      </c>
      <c r="G171" s="38">
        <v>15454</v>
      </c>
      <c r="H171" s="38">
        <v>21643</v>
      </c>
      <c r="I171" s="38">
        <v>24290</v>
      </c>
      <c r="J171" s="38">
        <v>26881</v>
      </c>
      <c r="K171" s="38">
        <v>30173</v>
      </c>
      <c r="L171" s="38">
        <v>29555</v>
      </c>
      <c r="M171" s="38">
        <v>32845</v>
      </c>
      <c r="N171" s="38">
        <v>35926</v>
      </c>
      <c r="O171" s="38">
        <v>39412</v>
      </c>
      <c r="P171" s="1"/>
    </row>
    <row r="172" spans="1:16" customFormat="1" x14ac:dyDescent="0.25">
      <c r="A172" s="1"/>
      <c r="B172" s="3" t="s">
        <v>37</v>
      </c>
      <c r="C172" s="39" t="s">
        <v>32</v>
      </c>
      <c r="D172" s="40">
        <v>3</v>
      </c>
      <c r="E172" s="38">
        <v>5396</v>
      </c>
      <c r="F172" s="38">
        <v>5589</v>
      </c>
      <c r="G172" s="38">
        <v>6406</v>
      </c>
      <c r="H172" s="38">
        <v>10461</v>
      </c>
      <c r="I172" s="38">
        <v>11320</v>
      </c>
      <c r="J172" s="38">
        <v>13763</v>
      </c>
      <c r="K172" s="38">
        <v>14820</v>
      </c>
      <c r="L172" s="38">
        <v>14652</v>
      </c>
      <c r="M172" s="38">
        <v>15710</v>
      </c>
      <c r="N172" s="38">
        <v>19595</v>
      </c>
      <c r="O172" s="38">
        <v>20712</v>
      </c>
      <c r="P172" s="1"/>
    </row>
    <row r="173" spans="1:16" customFormat="1" x14ac:dyDescent="0.25">
      <c r="A173" s="1"/>
      <c r="B173" s="3" t="s">
        <v>37</v>
      </c>
      <c r="C173" s="39"/>
      <c r="D173" s="40">
        <v>2</v>
      </c>
      <c r="E173" s="38">
        <v>6668</v>
      </c>
      <c r="F173" s="38">
        <v>6889</v>
      </c>
      <c r="G173" s="38">
        <v>8111</v>
      </c>
      <c r="H173" s="38">
        <v>12276</v>
      </c>
      <c r="I173" s="38">
        <v>13561</v>
      </c>
      <c r="J173" s="38">
        <v>15775</v>
      </c>
      <c r="K173" s="38">
        <v>17361</v>
      </c>
      <c r="L173" s="38">
        <v>17112</v>
      </c>
      <c r="M173" s="38">
        <v>18696</v>
      </c>
      <c r="N173" s="38">
        <v>22050</v>
      </c>
      <c r="O173" s="38">
        <v>23726</v>
      </c>
      <c r="P173" s="1"/>
    </row>
    <row r="174" spans="1:16" customFormat="1" x14ac:dyDescent="0.25">
      <c r="A174" s="1"/>
      <c r="B174" s="1"/>
      <c r="C174" s="39"/>
      <c r="D174" s="40">
        <v>1</v>
      </c>
      <c r="E174" s="38">
        <v>12609</v>
      </c>
      <c r="F174" s="38">
        <v>12940</v>
      </c>
      <c r="G174" s="38">
        <v>15454</v>
      </c>
      <c r="H174" s="38">
        <v>21643</v>
      </c>
      <c r="I174" s="38">
        <v>24290</v>
      </c>
      <c r="J174" s="38">
        <v>26881</v>
      </c>
      <c r="K174" s="38">
        <v>30173</v>
      </c>
      <c r="L174" s="38">
        <v>29555</v>
      </c>
      <c r="M174" s="38">
        <v>32845</v>
      </c>
      <c r="N174" s="38">
        <v>35926</v>
      </c>
      <c r="O174" s="38">
        <v>39412</v>
      </c>
      <c r="P174" s="1"/>
    </row>
    <row r="175" spans="1:16" customFormat="1" x14ac:dyDescent="0.25">
      <c r="A175" s="1"/>
      <c r="B175" s="1"/>
      <c r="C175" s="39" t="s">
        <v>33</v>
      </c>
      <c r="D175" s="40">
        <v>2</v>
      </c>
      <c r="E175" s="38">
        <v>7679</v>
      </c>
      <c r="F175" s="38">
        <v>7839</v>
      </c>
      <c r="G175" s="38">
        <v>9062</v>
      </c>
      <c r="H175" s="38">
        <v>13245</v>
      </c>
      <c r="I175" s="38">
        <v>14532</v>
      </c>
      <c r="J175" s="38">
        <v>17191</v>
      </c>
      <c r="K175" s="38">
        <v>18778</v>
      </c>
      <c r="L175" s="38">
        <v>18528</v>
      </c>
      <c r="M175" s="38">
        <v>20115</v>
      </c>
      <c r="N175" s="38">
        <v>23507</v>
      </c>
      <c r="O175" s="38">
        <v>25182</v>
      </c>
      <c r="P175" s="1"/>
    </row>
    <row r="176" spans="1:16" customFormat="1" x14ac:dyDescent="0.25">
      <c r="A176" s="1"/>
      <c r="B176" s="1"/>
      <c r="C176" s="39"/>
      <c r="D176" s="40">
        <v>1</v>
      </c>
      <c r="E176" s="38">
        <v>7679</v>
      </c>
      <c r="F176" s="38">
        <v>7839</v>
      </c>
      <c r="G176" s="38">
        <v>9062</v>
      </c>
      <c r="H176" s="38">
        <v>13245</v>
      </c>
      <c r="I176" s="38">
        <v>14532</v>
      </c>
      <c r="J176" s="38">
        <v>17191</v>
      </c>
      <c r="K176" s="38">
        <v>18778</v>
      </c>
      <c r="L176" s="38">
        <v>18528</v>
      </c>
      <c r="M176" s="38">
        <v>20115</v>
      </c>
      <c r="N176" s="38">
        <v>23507</v>
      </c>
      <c r="O176" s="38">
        <v>25182</v>
      </c>
      <c r="P176" s="1"/>
    </row>
    <row r="177" spans="1:16" customFormat="1" x14ac:dyDescent="0.25">
      <c r="A177" s="1"/>
      <c r="B177" s="1"/>
      <c r="C177" s="39" t="s">
        <v>34</v>
      </c>
      <c r="D177" s="40">
        <v>3</v>
      </c>
      <c r="E177" s="38">
        <v>5893</v>
      </c>
      <c r="F177" s="38">
        <v>7031</v>
      </c>
      <c r="G177" s="38">
        <v>7945</v>
      </c>
      <c r="H177" s="38">
        <v>12455</v>
      </c>
      <c r="I177" s="38">
        <v>13418</v>
      </c>
      <c r="J177" s="38">
        <v>15966</v>
      </c>
      <c r="K177" s="38">
        <v>17134</v>
      </c>
      <c r="L177" s="38">
        <v>16949</v>
      </c>
      <c r="M177" s="38">
        <v>18117</v>
      </c>
      <c r="N177" s="38">
        <v>24485</v>
      </c>
      <c r="O177" s="38">
        <v>25838</v>
      </c>
      <c r="P177" s="1"/>
    </row>
    <row r="178" spans="1:16" customFormat="1" x14ac:dyDescent="0.25">
      <c r="A178" s="1"/>
      <c r="B178" s="1"/>
      <c r="C178" s="39"/>
      <c r="D178" s="40">
        <v>2</v>
      </c>
      <c r="E178" s="38">
        <v>7679</v>
      </c>
      <c r="F178" s="38">
        <v>7839</v>
      </c>
      <c r="G178" s="38">
        <v>9062</v>
      </c>
      <c r="H178" s="38">
        <v>13245</v>
      </c>
      <c r="I178" s="38">
        <v>14532</v>
      </c>
      <c r="J178" s="38">
        <v>17191</v>
      </c>
      <c r="K178" s="38">
        <v>18778</v>
      </c>
      <c r="L178" s="38">
        <v>18528</v>
      </c>
      <c r="M178" s="38">
        <v>20115</v>
      </c>
      <c r="N178" s="38">
        <v>23507</v>
      </c>
      <c r="O178" s="38">
        <v>25182</v>
      </c>
      <c r="P178" s="1"/>
    </row>
    <row r="179" spans="1:16" customFormat="1" x14ac:dyDescent="0.25">
      <c r="A179" s="1"/>
      <c r="B179" s="1"/>
      <c r="C179" s="39"/>
      <c r="D179" s="40">
        <v>1</v>
      </c>
      <c r="E179" s="38">
        <v>7679</v>
      </c>
      <c r="F179" s="38">
        <v>7839</v>
      </c>
      <c r="G179" s="38">
        <v>9062</v>
      </c>
      <c r="H179" s="38">
        <v>13245</v>
      </c>
      <c r="I179" s="38">
        <v>14532</v>
      </c>
      <c r="J179" s="38">
        <v>17191</v>
      </c>
      <c r="K179" s="38">
        <v>18778</v>
      </c>
      <c r="L179" s="38">
        <v>18528</v>
      </c>
      <c r="M179" s="38">
        <v>20115</v>
      </c>
      <c r="N179" s="38">
        <v>23507</v>
      </c>
      <c r="O179" s="38">
        <v>25182</v>
      </c>
      <c r="P179" s="1"/>
    </row>
    <row r="180" spans="1:16" customFormat="1" x14ac:dyDescent="0.25">
      <c r="A180" s="1"/>
      <c r="B180" s="1"/>
      <c r="C180" s="39" t="s">
        <v>35</v>
      </c>
      <c r="D180" s="40">
        <v>4</v>
      </c>
      <c r="E180" s="38">
        <v>7270</v>
      </c>
      <c r="F180" s="38">
        <v>7503</v>
      </c>
      <c r="G180" s="38">
        <v>8199</v>
      </c>
      <c r="H180" s="38">
        <v>12514</v>
      </c>
      <c r="I180" s="38">
        <v>13251</v>
      </c>
      <c r="J180" s="38">
        <v>15827</v>
      </c>
      <c r="K180" s="38">
        <v>16713</v>
      </c>
      <c r="L180" s="38">
        <v>16572</v>
      </c>
      <c r="M180" s="38">
        <v>17459</v>
      </c>
      <c r="N180" s="38">
        <v>23523</v>
      </c>
      <c r="O180" s="38">
        <v>24541</v>
      </c>
      <c r="P180" s="1"/>
    </row>
    <row r="181" spans="1:16" customFormat="1" x14ac:dyDescent="0.25">
      <c r="A181" s="1"/>
      <c r="B181" s="1"/>
      <c r="C181" s="39"/>
      <c r="D181" s="40">
        <v>3</v>
      </c>
      <c r="E181" s="38">
        <v>5893</v>
      </c>
      <c r="F181" s="38">
        <v>7031</v>
      </c>
      <c r="G181" s="38">
        <v>7945</v>
      </c>
      <c r="H181" s="38">
        <v>12455</v>
      </c>
      <c r="I181" s="38">
        <v>13418</v>
      </c>
      <c r="J181" s="38">
        <v>15966</v>
      </c>
      <c r="K181" s="38">
        <v>17134</v>
      </c>
      <c r="L181" s="38">
        <v>16949</v>
      </c>
      <c r="M181" s="38">
        <v>18117</v>
      </c>
      <c r="N181" s="38">
        <v>24485</v>
      </c>
      <c r="O181" s="38">
        <v>25838</v>
      </c>
      <c r="P181" s="1"/>
    </row>
    <row r="182" spans="1:16" customFormat="1" x14ac:dyDescent="0.25">
      <c r="A182" s="1"/>
      <c r="B182" s="1"/>
      <c r="C182" s="39"/>
      <c r="D182" s="40">
        <v>2</v>
      </c>
      <c r="E182" s="38">
        <v>7679</v>
      </c>
      <c r="F182" s="38">
        <v>7839</v>
      </c>
      <c r="G182" s="38">
        <v>9062</v>
      </c>
      <c r="H182" s="38">
        <v>13245</v>
      </c>
      <c r="I182" s="38">
        <v>14532</v>
      </c>
      <c r="J182" s="38">
        <v>17191</v>
      </c>
      <c r="K182" s="38">
        <v>18778</v>
      </c>
      <c r="L182" s="38">
        <v>18528</v>
      </c>
      <c r="M182" s="38">
        <v>20115</v>
      </c>
      <c r="N182" s="38">
        <v>23507</v>
      </c>
      <c r="O182" s="38">
        <v>25182</v>
      </c>
      <c r="P182" s="1"/>
    </row>
    <row r="183" spans="1:16" customFormat="1" x14ac:dyDescent="0.25">
      <c r="A183" s="1"/>
      <c r="B183" s="1"/>
      <c r="C183" s="39"/>
      <c r="D183" s="40">
        <v>1</v>
      </c>
      <c r="E183" s="38">
        <v>7679</v>
      </c>
      <c r="F183" s="38">
        <v>7839</v>
      </c>
      <c r="G183" s="38">
        <v>9062</v>
      </c>
      <c r="H183" s="38">
        <v>13245</v>
      </c>
      <c r="I183" s="38">
        <v>14532</v>
      </c>
      <c r="J183" s="38">
        <v>17191</v>
      </c>
      <c r="K183" s="38">
        <v>18778</v>
      </c>
      <c r="L183" s="38">
        <v>18528</v>
      </c>
      <c r="M183" s="38">
        <v>20115</v>
      </c>
      <c r="N183" s="38">
        <v>23507</v>
      </c>
      <c r="O183" s="38">
        <v>25182</v>
      </c>
      <c r="P183" s="1"/>
    </row>
    <row r="184" spans="1:16" customFormat="1" x14ac:dyDescent="0.25">
      <c r="A184" s="1"/>
      <c r="B184" s="1"/>
      <c r="C184" s="39" t="s">
        <v>36</v>
      </c>
      <c r="D184" s="40">
        <v>5</v>
      </c>
      <c r="E184" s="38">
        <v>5839</v>
      </c>
      <c r="F184" s="38">
        <v>6028</v>
      </c>
      <c r="G184" s="38">
        <v>6578</v>
      </c>
      <c r="H184" s="38">
        <v>10707</v>
      </c>
      <c r="I184" s="38">
        <v>11289</v>
      </c>
      <c r="J184" s="38">
        <v>13665</v>
      </c>
      <c r="K184" s="38">
        <v>14370</v>
      </c>
      <c r="L184" s="38">
        <v>14255</v>
      </c>
      <c r="M184" s="38">
        <v>14958</v>
      </c>
      <c r="N184" s="38">
        <v>20814</v>
      </c>
      <c r="O184" s="38">
        <v>21616</v>
      </c>
      <c r="P184" s="1"/>
    </row>
    <row r="185" spans="1:16" customFormat="1" x14ac:dyDescent="0.25">
      <c r="A185" s="1"/>
      <c r="B185" s="1"/>
      <c r="C185" s="39"/>
      <c r="D185" s="40">
        <v>4</v>
      </c>
      <c r="E185" s="38">
        <v>7270</v>
      </c>
      <c r="F185" s="38">
        <v>7503</v>
      </c>
      <c r="G185" s="38">
        <v>8199</v>
      </c>
      <c r="H185" s="38">
        <v>12514</v>
      </c>
      <c r="I185" s="38">
        <v>13251</v>
      </c>
      <c r="J185" s="38">
        <v>15827</v>
      </c>
      <c r="K185" s="38">
        <v>16713</v>
      </c>
      <c r="L185" s="38">
        <v>16572</v>
      </c>
      <c r="M185" s="38">
        <v>17459</v>
      </c>
      <c r="N185" s="38">
        <v>23523</v>
      </c>
      <c r="O185" s="38">
        <v>24541</v>
      </c>
      <c r="P185" s="1"/>
    </row>
    <row r="186" spans="1:16" customFormat="1" x14ac:dyDescent="0.25">
      <c r="A186" s="1"/>
      <c r="B186" s="1"/>
      <c r="C186" s="39"/>
      <c r="D186" s="40">
        <v>3</v>
      </c>
      <c r="E186" s="38">
        <v>5893</v>
      </c>
      <c r="F186" s="38">
        <v>7031</v>
      </c>
      <c r="G186" s="38">
        <v>7945</v>
      </c>
      <c r="H186" s="38">
        <v>12455</v>
      </c>
      <c r="I186" s="38">
        <v>13418</v>
      </c>
      <c r="J186" s="38">
        <v>15966</v>
      </c>
      <c r="K186" s="38">
        <v>17134</v>
      </c>
      <c r="L186" s="38">
        <v>16949</v>
      </c>
      <c r="M186" s="38">
        <v>18117</v>
      </c>
      <c r="N186" s="38">
        <v>24485</v>
      </c>
      <c r="O186" s="38">
        <v>25838</v>
      </c>
      <c r="P186" s="1"/>
    </row>
    <row r="187" spans="1:16" customFormat="1" x14ac:dyDescent="0.25">
      <c r="A187" s="1"/>
      <c r="B187" s="1"/>
      <c r="C187" s="39"/>
      <c r="D187" s="40">
        <v>2</v>
      </c>
      <c r="E187" s="38">
        <v>7679</v>
      </c>
      <c r="F187" s="38">
        <v>7839</v>
      </c>
      <c r="G187" s="38">
        <v>9062</v>
      </c>
      <c r="H187" s="38">
        <v>13245</v>
      </c>
      <c r="I187" s="38">
        <v>14532</v>
      </c>
      <c r="J187" s="38">
        <v>17191</v>
      </c>
      <c r="K187" s="38">
        <v>18778</v>
      </c>
      <c r="L187" s="38">
        <v>18528</v>
      </c>
      <c r="M187" s="38">
        <v>20115</v>
      </c>
      <c r="N187" s="38">
        <v>23507</v>
      </c>
      <c r="O187" s="38">
        <v>25182</v>
      </c>
      <c r="P187" s="1"/>
    </row>
    <row r="188" spans="1:16" customFormat="1" x14ac:dyDescent="0.25">
      <c r="A188" s="1"/>
      <c r="B188" s="1"/>
      <c r="C188" s="43"/>
      <c r="D188" s="42">
        <v>1</v>
      </c>
      <c r="E188" s="43">
        <v>7679</v>
      </c>
      <c r="F188" s="43">
        <v>7839</v>
      </c>
      <c r="G188" s="43">
        <v>9062</v>
      </c>
      <c r="H188" s="43">
        <v>13245</v>
      </c>
      <c r="I188" s="43">
        <v>14532</v>
      </c>
      <c r="J188" s="43">
        <v>17191</v>
      </c>
      <c r="K188" s="43">
        <v>18778</v>
      </c>
      <c r="L188" s="43">
        <v>18528</v>
      </c>
      <c r="M188" s="43">
        <v>20115</v>
      </c>
      <c r="N188" s="43">
        <v>23507</v>
      </c>
      <c r="O188" s="43">
        <v>25182</v>
      </c>
      <c r="P188" s="1"/>
    </row>
    <row r="189" spans="1:16" x14ac:dyDescent="0.25"/>
  </sheetData>
  <sheetProtection algorithmName="SHA-256" hashValue="Zwz5DuCEe6+jq9YkuWRKlr6WK0PZOMcUV7Cm/CoxjMA=" saltValue="w/7v3MOuP6cy5dinjBFk8A==" spinCount="100000" sheet="1" objects="1" scenario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0</v>
      </c>
      <c r="B1" s="9"/>
    </row>
    <row r="2" spans="1:38" s="8" customFormat="1" ht="21" x14ac:dyDescent="0.35">
      <c r="A2" s="9" t="s">
        <v>181</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ht="15.75" thickBot="1" x14ac:dyDescent="0.3">
      <c r="A4" s="3"/>
      <c r="B4" s="3"/>
      <c r="C4" s="3"/>
      <c r="D4" s="3"/>
      <c r="E4" s="3"/>
      <c r="F4" s="3"/>
      <c r="G4" s="3"/>
      <c r="H4" s="3"/>
      <c r="I4" s="3"/>
      <c r="J4" s="3"/>
      <c r="K4" s="3"/>
      <c r="L4" s="3"/>
      <c r="M4" s="3"/>
      <c r="N4" s="3"/>
      <c r="O4" s="3"/>
      <c r="P4" s="3"/>
      <c r="Q4" s="3"/>
      <c r="R4" s="3"/>
      <c r="S4" s="3"/>
      <c r="T4" s="3"/>
      <c r="U4" s="3"/>
      <c r="V4" s="3"/>
      <c r="W4" s="3"/>
      <c r="X4" s="3"/>
      <c r="Y4" s="3"/>
    </row>
    <row r="5" spans="1:38" ht="36.75" thickBot="1" x14ac:dyDescent="0.3">
      <c r="A5" s="3"/>
      <c r="B5" s="123"/>
      <c r="C5" s="124" t="s">
        <v>27</v>
      </c>
      <c r="D5" s="124" t="s">
        <v>5</v>
      </c>
      <c r="E5" s="124" t="s">
        <v>28</v>
      </c>
      <c r="F5" s="124" t="s">
        <v>29</v>
      </c>
      <c r="G5" s="124" t="s">
        <v>30</v>
      </c>
      <c r="H5" s="124" t="s">
        <v>43</v>
      </c>
      <c r="I5" s="124" t="s">
        <v>44</v>
      </c>
      <c r="J5" s="124" t="s">
        <v>33</v>
      </c>
      <c r="K5" s="124" t="s">
        <v>34</v>
      </c>
      <c r="L5" s="124" t="s">
        <v>45</v>
      </c>
      <c r="M5" s="124" t="s">
        <v>46</v>
      </c>
      <c r="N5" s="125" t="s">
        <v>207</v>
      </c>
      <c r="O5" s="3"/>
      <c r="P5" s="3"/>
      <c r="Q5" s="3"/>
      <c r="R5" s="3"/>
      <c r="S5" s="3"/>
      <c r="T5" s="3"/>
      <c r="U5" s="3"/>
      <c r="V5" s="3"/>
      <c r="W5" s="3"/>
      <c r="X5" s="3"/>
      <c r="Y5" s="3"/>
    </row>
    <row r="6" spans="1:38" x14ac:dyDescent="0.25">
      <c r="A6" s="3"/>
      <c r="B6" s="120" t="s">
        <v>47</v>
      </c>
      <c r="C6" s="121">
        <v>1</v>
      </c>
      <c r="D6" s="121">
        <v>1</v>
      </c>
      <c r="E6" s="121">
        <v>1</v>
      </c>
      <c r="F6" s="121">
        <v>1</v>
      </c>
      <c r="G6" s="121">
        <v>1</v>
      </c>
      <c r="H6" s="121">
        <v>1</v>
      </c>
      <c r="I6" s="121">
        <v>1</v>
      </c>
      <c r="J6" s="121">
        <v>1</v>
      </c>
      <c r="K6" s="121">
        <v>1</v>
      </c>
      <c r="L6" s="121">
        <v>1</v>
      </c>
      <c r="M6" s="121">
        <v>1</v>
      </c>
      <c r="N6" s="122">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4" t="s">
        <v>48</v>
      </c>
      <c r="C7" s="112">
        <v>0.99</v>
      </c>
      <c r="D7" s="112">
        <v>0.99</v>
      </c>
      <c r="E7" s="112">
        <v>0.99</v>
      </c>
      <c r="F7" s="112">
        <v>0.99</v>
      </c>
      <c r="G7" s="112">
        <v>0.96</v>
      </c>
      <c r="H7" s="112">
        <v>0.95</v>
      </c>
      <c r="I7" s="112">
        <v>0.94</v>
      </c>
      <c r="J7" s="112">
        <v>0.94</v>
      </c>
      <c r="K7" s="112">
        <v>0.94</v>
      </c>
      <c r="L7" s="112">
        <v>0.94</v>
      </c>
      <c r="M7" s="112">
        <v>0.94</v>
      </c>
      <c r="N7" s="115">
        <v>0.94</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4" t="s">
        <v>49</v>
      </c>
      <c r="C8" s="112">
        <v>1.05</v>
      </c>
      <c r="D8" s="112">
        <v>1.05</v>
      </c>
      <c r="E8" s="112">
        <v>1.06</v>
      </c>
      <c r="F8" s="112">
        <v>1.05</v>
      </c>
      <c r="G8" s="112">
        <v>0.96</v>
      </c>
      <c r="H8" s="112">
        <v>0.94</v>
      </c>
      <c r="I8" s="112">
        <v>0.92</v>
      </c>
      <c r="J8" s="112">
        <v>0.91</v>
      </c>
      <c r="K8" s="112">
        <v>0.91</v>
      </c>
      <c r="L8" s="112">
        <v>0.91</v>
      </c>
      <c r="M8" s="112">
        <v>0.91</v>
      </c>
      <c r="N8" s="115">
        <v>0.91</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4" t="s">
        <v>50</v>
      </c>
      <c r="C9" s="112">
        <v>1.05</v>
      </c>
      <c r="D9" s="112">
        <v>1.05</v>
      </c>
      <c r="E9" s="112">
        <v>1.05</v>
      </c>
      <c r="F9" s="112">
        <v>1.05</v>
      </c>
      <c r="G9" s="112">
        <v>1.01</v>
      </c>
      <c r="H9" s="112">
        <v>1</v>
      </c>
      <c r="I9" s="112">
        <v>1</v>
      </c>
      <c r="J9" s="112">
        <v>0.99</v>
      </c>
      <c r="K9" s="112">
        <v>1</v>
      </c>
      <c r="L9" s="112">
        <v>1</v>
      </c>
      <c r="M9" s="112">
        <v>1</v>
      </c>
      <c r="N9" s="115">
        <v>1</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4" t="s">
        <v>51</v>
      </c>
      <c r="C10" s="112">
        <v>1.1200000000000001</v>
      </c>
      <c r="D10" s="112">
        <v>1.1100000000000001</v>
      </c>
      <c r="E10" s="112">
        <v>1.1299999999999999</v>
      </c>
      <c r="F10" s="112">
        <v>1.1100000000000001</v>
      </c>
      <c r="G10" s="112">
        <v>0.99</v>
      </c>
      <c r="H10" s="112">
        <v>0.98</v>
      </c>
      <c r="I10" s="112">
        <v>0.95</v>
      </c>
      <c r="J10" s="112">
        <v>0.94</v>
      </c>
      <c r="K10" s="112">
        <v>0.94</v>
      </c>
      <c r="L10" s="112">
        <v>0.94</v>
      </c>
      <c r="M10" s="112">
        <v>0.95</v>
      </c>
      <c r="N10" s="115">
        <v>0.95</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4" t="s">
        <v>52</v>
      </c>
      <c r="C11" s="112">
        <v>1.07</v>
      </c>
      <c r="D11" s="112">
        <v>1.06</v>
      </c>
      <c r="E11" s="112">
        <v>1.07</v>
      </c>
      <c r="F11" s="112">
        <v>1.06</v>
      </c>
      <c r="G11" s="112">
        <v>0.96</v>
      </c>
      <c r="H11" s="112">
        <v>0.95</v>
      </c>
      <c r="I11" s="112">
        <v>0.92</v>
      </c>
      <c r="J11" s="112">
        <v>0.91</v>
      </c>
      <c r="K11" s="112">
        <v>0.91</v>
      </c>
      <c r="L11" s="112">
        <v>0.91</v>
      </c>
      <c r="M11" s="112">
        <v>0.91</v>
      </c>
      <c r="N11" s="115">
        <v>0.91</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4" t="s">
        <v>53</v>
      </c>
      <c r="C12" s="112">
        <v>1.22</v>
      </c>
      <c r="D12" s="112">
        <v>1.22</v>
      </c>
      <c r="E12" s="112">
        <v>1.25</v>
      </c>
      <c r="F12" s="112">
        <v>1.22</v>
      </c>
      <c r="G12" s="112">
        <v>1.06</v>
      </c>
      <c r="H12" s="112">
        <v>1.04</v>
      </c>
      <c r="I12" s="112">
        <v>1.02</v>
      </c>
      <c r="J12" s="112">
        <v>1</v>
      </c>
      <c r="K12" s="112">
        <v>1.01</v>
      </c>
      <c r="L12" s="112">
        <v>1.01</v>
      </c>
      <c r="M12" s="112">
        <v>1.02</v>
      </c>
      <c r="N12" s="115">
        <v>1.02</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4" t="s">
        <v>54</v>
      </c>
      <c r="C13" s="112">
        <v>1.02</v>
      </c>
      <c r="D13" s="112">
        <v>1.02</v>
      </c>
      <c r="E13" s="112">
        <v>1.02</v>
      </c>
      <c r="F13" s="112">
        <v>1.02</v>
      </c>
      <c r="G13" s="112">
        <v>0.93</v>
      </c>
      <c r="H13" s="112">
        <v>0.92</v>
      </c>
      <c r="I13" s="112">
        <v>0.9</v>
      </c>
      <c r="J13" s="112">
        <v>0.89</v>
      </c>
      <c r="K13" s="112">
        <v>0.89</v>
      </c>
      <c r="L13" s="112">
        <v>0.88</v>
      </c>
      <c r="M13" s="112">
        <v>0.88</v>
      </c>
      <c r="N13" s="115">
        <v>0.88</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4" t="s">
        <v>55</v>
      </c>
      <c r="C14" s="112">
        <v>1.04</v>
      </c>
      <c r="D14" s="112">
        <v>1.04</v>
      </c>
      <c r="E14" s="112">
        <v>1.05</v>
      </c>
      <c r="F14" s="112">
        <v>1.04</v>
      </c>
      <c r="G14" s="112">
        <v>1.04</v>
      </c>
      <c r="H14" s="112">
        <v>1.04</v>
      </c>
      <c r="I14" s="112">
        <v>1.04</v>
      </c>
      <c r="J14" s="112">
        <v>1.04</v>
      </c>
      <c r="K14" s="112">
        <v>1.04</v>
      </c>
      <c r="L14" s="112">
        <v>1.05</v>
      </c>
      <c r="M14" s="112">
        <v>1.05</v>
      </c>
      <c r="N14" s="115">
        <v>1.05</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4" t="s">
        <v>56</v>
      </c>
      <c r="C15" s="112">
        <v>1.04</v>
      </c>
      <c r="D15" s="112">
        <v>1.04</v>
      </c>
      <c r="E15" s="112">
        <v>1.05</v>
      </c>
      <c r="F15" s="112">
        <v>1.04</v>
      </c>
      <c r="G15" s="112">
        <v>0.95</v>
      </c>
      <c r="H15" s="112">
        <v>0.93</v>
      </c>
      <c r="I15" s="112">
        <v>0.91</v>
      </c>
      <c r="J15" s="112">
        <v>0.9</v>
      </c>
      <c r="K15" s="112">
        <v>0.9</v>
      </c>
      <c r="L15" s="112">
        <v>0.89</v>
      </c>
      <c r="M15" s="112">
        <v>0.9</v>
      </c>
      <c r="N15" s="115">
        <v>0.9</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4" t="s">
        <v>57</v>
      </c>
      <c r="C16" s="112">
        <v>1.01</v>
      </c>
      <c r="D16" s="112">
        <v>1.01</v>
      </c>
      <c r="E16" s="112">
        <v>1.01</v>
      </c>
      <c r="F16" s="112">
        <v>1</v>
      </c>
      <c r="G16" s="112">
        <v>0.91</v>
      </c>
      <c r="H16" s="112">
        <v>0.89</v>
      </c>
      <c r="I16" s="112">
        <v>0.86</v>
      </c>
      <c r="J16" s="112">
        <v>0.85</v>
      </c>
      <c r="K16" s="112">
        <v>0.85</v>
      </c>
      <c r="L16" s="112">
        <v>0.84</v>
      </c>
      <c r="M16" s="112">
        <v>0.84</v>
      </c>
      <c r="N16" s="115">
        <v>0.84</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4" t="s">
        <v>58</v>
      </c>
      <c r="C17" s="112">
        <v>1.03</v>
      </c>
      <c r="D17" s="112">
        <v>1.03</v>
      </c>
      <c r="E17" s="112">
        <v>1.03</v>
      </c>
      <c r="F17" s="112">
        <v>1.02</v>
      </c>
      <c r="G17" s="112">
        <v>0.92</v>
      </c>
      <c r="H17" s="112">
        <v>0.9</v>
      </c>
      <c r="I17" s="112">
        <v>0.87</v>
      </c>
      <c r="J17" s="112">
        <v>0.86</v>
      </c>
      <c r="K17" s="112">
        <v>0.86</v>
      </c>
      <c r="L17" s="112">
        <v>0.86</v>
      </c>
      <c r="M17" s="112">
        <v>0.86</v>
      </c>
      <c r="N17" s="115">
        <v>0.86</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4" t="s">
        <v>59</v>
      </c>
      <c r="C18" s="112">
        <v>1.03</v>
      </c>
      <c r="D18" s="112">
        <v>1.03</v>
      </c>
      <c r="E18" s="112">
        <v>1.03</v>
      </c>
      <c r="F18" s="112">
        <v>1.03</v>
      </c>
      <c r="G18" s="112">
        <v>1</v>
      </c>
      <c r="H18" s="112">
        <v>1</v>
      </c>
      <c r="I18" s="112">
        <v>0.99</v>
      </c>
      <c r="J18" s="112">
        <v>0.99</v>
      </c>
      <c r="K18" s="112">
        <v>0.99</v>
      </c>
      <c r="L18" s="112">
        <v>0.99</v>
      </c>
      <c r="M18" s="112">
        <v>0.99</v>
      </c>
      <c r="N18" s="115">
        <v>0.99</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4" t="s">
        <v>60</v>
      </c>
      <c r="C19" s="112">
        <v>1.08</v>
      </c>
      <c r="D19" s="112">
        <v>1.08</v>
      </c>
      <c r="E19" s="112">
        <v>1.0900000000000001</v>
      </c>
      <c r="F19" s="112">
        <v>1.08</v>
      </c>
      <c r="G19" s="112">
        <v>1</v>
      </c>
      <c r="H19" s="112">
        <v>0.99</v>
      </c>
      <c r="I19" s="112">
        <v>0.97</v>
      </c>
      <c r="J19" s="112">
        <v>0.96</v>
      </c>
      <c r="K19" s="112">
        <v>0.96</v>
      </c>
      <c r="L19" s="112">
        <v>0.96</v>
      </c>
      <c r="M19" s="112">
        <v>0.97</v>
      </c>
      <c r="N19" s="115">
        <v>0.97</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4" t="s">
        <v>61</v>
      </c>
      <c r="C20" s="112">
        <v>1.05</v>
      </c>
      <c r="D20" s="112">
        <v>1.04</v>
      </c>
      <c r="E20" s="112">
        <v>1.05</v>
      </c>
      <c r="F20" s="112">
        <v>1.04</v>
      </c>
      <c r="G20" s="112">
        <v>0.93</v>
      </c>
      <c r="H20" s="112">
        <v>0.92</v>
      </c>
      <c r="I20" s="112">
        <v>0.89</v>
      </c>
      <c r="J20" s="112">
        <v>0.88</v>
      </c>
      <c r="K20" s="112">
        <v>0.88</v>
      </c>
      <c r="L20" s="112">
        <v>0.87</v>
      </c>
      <c r="M20" s="112">
        <v>0.87</v>
      </c>
      <c r="N20" s="115">
        <v>0.87</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4" t="s">
        <v>62</v>
      </c>
      <c r="C21" s="112">
        <v>1.05</v>
      </c>
      <c r="D21" s="112">
        <v>1.04</v>
      </c>
      <c r="E21" s="112">
        <v>1.05</v>
      </c>
      <c r="F21" s="112">
        <v>1.04</v>
      </c>
      <c r="G21" s="112">
        <v>0.96</v>
      </c>
      <c r="H21" s="112">
        <v>0.95</v>
      </c>
      <c r="I21" s="112">
        <v>0.92</v>
      </c>
      <c r="J21" s="112">
        <v>0.91</v>
      </c>
      <c r="K21" s="112">
        <v>0.92</v>
      </c>
      <c r="L21" s="112">
        <v>0.91</v>
      </c>
      <c r="M21" s="112">
        <v>0.91</v>
      </c>
      <c r="N21" s="115">
        <v>0.91</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4" t="s">
        <v>63</v>
      </c>
      <c r="C22" s="112">
        <v>1.04</v>
      </c>
      <c r="D22" s="112">
        <v>1.04</v>
      </c>
      <c r="E22" s="112">
        <v>1.05</v>
      </c>
      <c r="F22" s="112">
        <v>1.04</v>
      </c>
      <c r="G22" s="112">
        <v>1.04</v>
      </c>
      <c r="H22" s="112">
        <v>1.04</v>
      </c>
      <c r="I22" s="112">
        <v>1.04</v>
      </c>
      <c r="J22" s="112">
        <v>1.04</v>
      </c>
      <c r="K22" s="112">
        <v>1.04</v>
      </c>
      <c r="L22" s="112">
        <v>1.05</v>
      </c>
      <c r="M22" s="112">
        <v>1.05</v>
      </c>
      <c r="N22" s="115">
        <v>1.05</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4" t="s">
        <v>64</v>
      </c>
      <c r="C23" s="112">
        <v>1</v>
      </c>
      <c r="D23" s="112">
        <v>1</v>
      </c>
      <c r="E23" s="112">
        <v>1</v>
      </c>
      <c r="F23" s="112">
        <v>1</v>
      </c>
      <c r="G23" s="112">
        <v>1.01</v>
      </c>
      <c r="H23" s="112">
        <v>1.02</v>
      </c>
      <c r="I23" s="112">
        <v>1.02</v>
      </c>
      <c r="J23" s="112">
        <v>1.02</v>
      </c>
      <c r="K23" s="112">
        <v>1.02</v>
      </c>
      <c r="L23" s="112">
        <v>1.02</v>
      </c>
      <c r="M23" s="112">
        <v>1.02</v>
      </c>
      <c r="N23" s="115">
        <v>1.02</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4" t="s">
        <v>65</v>
      </c>
      <c r="C24" s="112">
        <v>1.0900000000000001</v>
      </c>
      <c r="D24" s="112">
        <v>1.1200000000000001</v>
      </c>
      <c r="E24" s="112">
        <v>1.1399999999999999</v>
      </c>
      <c r="F24" s="112">
        <v>1.1499999999999999</v>
      </c>
      <c r="G24" s="112">
        <v>1.61</v>
      </c>
      <c r="H24" s="112">
        <v>1.72</v>
      </c>
      <c r="I24" s="112">
        <v>1.88</v>
      </c>
      <c r="J24" s="112">
        <v>1.92</v>
      </c>
      <c r="K24" s="112">
        <v>1.92</v>
      </c>
      <c r="L24" s="112">
        <v>1.97</v>
      </c>
      <c r="M24" s="112">
        <v>1.99</v>
      </c>
      <c r="N24" s="115">
        <v>1.99</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4" t="s">
        <v>66</v>
      </c>
      <c r="C25" s="112">
        <v>1.0900000000000001</v>
      </c>
      <c r="D25" s="112">
        <v>1.1200000000000001</v>
      </c>
      <c r="E25" s="112">
        <v>1.1399999999999999</v>
      </c>
      <c r="F25" s="112">
        <v>1.1499999999999999</v>
      </c>
      <c r="G25" s="112">
        <v>1.6</v>
      </c>
      <c r="H25" s="112">
        <v>1.7</v>
      </c>
      <c r="I25" s="112">
        <v>1.86</v>
      </c>
      <c r="J25" s="112">
        <v>1.9</v>
      </c>
      <c r="K25" s="112">
        <v>1.9</v>
      </c>
      <c r="L25" s="112">
        <v>1.95</v>
      </c>
      <c r="M25" s="112">
        <v>1.96</v>
      </c>
      <c r="N25" s="115">
        <v>1.96</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4" t="s">
        <v>67</v>
      </c>
      <c r="C26" s="112">
        <v>1.01</v>
      </c>
      <c r="D26" s="112">
        <v>1.02</v>
      </c>
      <c r="E26" s="112">
        <v>1.02</v>
      </c>
      <c r="F26" s="112">
        <v>1.02</v>
      </c>
      <c r="G26" s="112">
        <v>1.0900000000000001</v>
      </c>
      <c r="H26" s="112">
        <v>1.1000000000000001</v>
      </c>
      <c r="I26" s="112">
        <v>1.1200000000000001</v>
      </c>
      <c r="J26" s="112">
        <v>1.1299999999999999</v>
      </c>
      <c r="K26" s="112">
        <v>1.1299999999999999</v>
      </c>
      <c r="L26" s="112">
        <v>1.1399999999999999</v>
      </c>
      <c r="M26" s="112">
        <v>1.1399999999999999</v>
      </c>
      <c r="N26" s="115">
        <v>1.1399999999999999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4" t="s">
        <v>68</v>
      </c>
      <c r="C27" s="112">
        <v>1.05</v>
      </c>
      <c r="D27" s="112">
        <v>1.06</v>
      </c>
      <c r="E27" s="112">
        <v>1.07</v>
      </c>
      <c r="F27" s="112">
        <v>1.08</v>
      </c>
      <c r="G27" s="112">
        <v>1.31</v>
      </c>
      <c r="H27" s="112">
        <v>1.36</v>
      </c>
      <c r="I27" s="112">
        <v>1.44</v>
      </c>
      <c r="J27" s="112">
        <v>1.46</v>
      </c>
      <c r="K27" s="112">
        <v>1.46</v>
      </c>
      <c r="L27" s="112">
        <v>1.49</v>
      </c>
      <c r="M27" s="112">
        <v>1.5</v>
      </c>
      <c r="N27" s="115">
        <v>1.5</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4" t="s">
        <v>69</v>
      </c>
      <c r="C28" s="112">
        <v>1.03</v>
      </c>
      <c r="D28" s="112">
        <v>1.04</v>
      </c>
      <c r="E28" s="112">
        <v>1.05</v>
      </c>
      <c r="F28" s="112">
        <v>1.05</v>
      </c>
      <c r="G28" s="112">
        <v>1.17</v>
      </c>
      <c r="H28" s="112">
        <v>1.2</v>
      </c>
      <c r="I28" s="112">
        <v>1.24</v>
      </c>
      <c r="J28" s="112">
        <v>1.26</v>
      </c>
      <c r="K28" s="112">
        <v>1.26</v>
      </c>
      <c r="L28" s="112">
        <v>1.27</v>
      </c>
      <c r="M28" s="112">
        <v>1.28</v>
      </c>
      <c r="N28" s="115">
        <v>1.28</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4" t="s">
        <v>70</v>
      </c>
      <c r="C29" s="112">
        <v>1.04</v>
      </c>
      <c r="D29" s="112">
        <v>1.05</v>
      </c>
      <c r="E29" s="112">
        <v>1.06</v>
      </c>
      <c r="F29" s="112">
        <v>1.06</v>
      </c>
      <c r="G29" s="112">
        <v>1.21</v>
      </c>
      <c r="H29" s="112">
        <v>1.24</v>
      </c>
      <c r="I29" s="112">
        <v>1.29</v>
      </c>
      <c r="J29" s="112">
        <v>1.31</v>
      </c>
      <c r="K29" s="112">
        <v>1.31</v>
      </c>
      <c r="L29" s="112">
        <v>1.33</v>
      </c>
      <c r="M29" s="112">
        <v>1.33</v>
      </c>
      <c r="N29" s="115">
        <v>1.33</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4" t="s">
        <v>71</v>
      </c>
      <c r="C30" s="112">
        <v>1.01</v>
      </c>
      <c r="D30" s="112">
        <v>1</v>
      </c>
      <c r="E30" s="112">
        <v>1.01</v>
      </c>
      <c r="F30" s="112">
        <v>1</v>
      </c>
      <c r="G30" s="112">
        <v>0.96</v>
      </c>
      <c r="H30" s="112">
        <v>0.95</v>
      </c>
      <c r="I30" s="112">
        <v>0.94</v>
      </c>
      <c r="J30" s="112">
        <v>0.93</v>
      </c>
      <c r="K30" s="112">
        <v>0.94</v>
      </c>
      <c r="L30" s="112">
        <v>0.93</v>
      </c>
      <c r="M30" s="112">
        <v>0.93</v>
      </c>
      <c r="N30" s="115">
        <v>0.93</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4" t="s">
        <v>72</v>
      </c>
      <c r="C31" s="112">
        <v>1.04</v>
      </c>
      <c r="D31" s="112">
        <v>1.03</v>
      </c>
      <c r="E31" s="112">
        <v>1.04</v>
      </c>
      <c r="F31" s="112">
        <v>1.03</v>
      </c>
      <c r="G31" s="112">
        <v>0.97</v>
      </c>
      <c r="H31" s="112">
        <v>0.96</v>
      </c>
      <c r="I31" s="112">
        <v>0.95</v>
      </c>
      <c r="J31" s="112">
        <v>0.94</v>
      </c>
      <c r="K31" s="112">
        <v>0.94</v>
      </c>
      <c r="L31" s="112">
        <v>0.94</v>
      </c>
      <c r="M31" s="112">
        <v>0.94</v>
      </c>
      <c r="N31" s="115">
        <v>0.94</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4" t="s">
        <v>73</v>
      </c>
      <c r="C32" s="112">
        <v>1.01</v>
      </c>
      <c r="D32" s="112">
        <v>1.01</v>
      </c>
      <c r="E32" s="112">
        <v>1.02</v>
      </c>
      <c r="F32" s="112">
        <v>1.02</v>
      </c>
      <c r="G32" s="112">
        <v>1.07</v>
      </c>
      <c r="H32" s="112">
        <v>1.08</v>
      </c>
      <c r="I32" s="112">
        <v>1.1000000000000001</v>
      </c>
      <c r="J32" s="112">
        <v>1.1100000000000001</v>
      </c>
      <c r="K32" s="112">
        <v>1.1100000000000001</v>
      </c>
      <c r="L32" s="112">
        <v>1.1100000000000001</v>
      </c>
      <c r="M32" s="112">
        <v>1.1100000000000001</v>
      </c>
      <c r="N32" s="115">
        <v>1.1100000000000001</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4" t="s">
        <v>74</v>
      </c>
      <c r="C33" s="112">
        <v>1.02</v>
      </c>
      <c r="D33" s="112">
        <v>1.02</v>
      </c>
      <c r="E33" s="112">
        <v>1.03</v>
      </c>
      <c r="F33" s="112">
        <v>1.03</v>
      </c>
      <c r="G33" s="112">
        <v>1.1200000000000001</v>
      </c>
      <c r="H33" s="112">
        <v>1.1399999999999999</v>
      </c>
      <c r="I33" s="112">
        <v>1.18</v>
      </c>
      <c r="J33" s="112">
        <v>1.19</v>
      </c>
      <c r="K33" s="112">
        <v>1.19</v>
      </c>
      <c r="L33" s="112">
        <v>1.2</v>
      </c>
      <c r="M33" s="112">
        <v>1.2</v>
      </c>
      <c r="N33" s="115">
        <v>1.2</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4" t="s">
        <v>75</v>
      </c>
      <c r="C34" s="112">
        <v>1</v>
      </c>
      <c r="D34" s="112">
        <v>1</v>
      </c>
      <c r="E34" s="112">
        <v>1</v>
      </c>
      <c r="F34" s="112">
        <v>1</v>
      </c>
      <c r="G34" s="112">
        <v>1</v>
      </c>
      <c r="H34" s="112">
        <v>1</v>
      </c>
      <c r="I34" s="112">
        <v>1</v>
      </c>
      <c r="J34" s="112">
        <v>1</v>
      </c>
      <c r="K34" s="112">
        <v>1</v>
      </c>
      <c r="L34" s="112">
        <v>1</v>
      </c>
      <c r="M34" s="112">
        <v>1</v>
      </c>
      <c r="N34" s="115">
        <v>1</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4" t="s">
        <v>76</v>
      </c>
      <c r="C35" s="112">
        <v>1.01</v>
      </c>
      <c r="D35" s="112">
        <v>1.02</v>
      </c>
      <c r="E35" s="112">
        <v>1.02</v>
      </c>
      <c r="F35" s="112">
        <v>1.02</v>
      </c>
      <c r="G35" s="112">
        <v>1.0900000000000001</v>
      </c>
      <c r="H35" s="112">
        <v>1.1100000000000001</v>
      </c>
      <c r="I35" s="112">
        <v>1.1299999999999999</v>
      </c>
      <c r="J35" s="112">
        <v>1.1399999999999999</v>
      </c>
      <c r="K35" s="112">
        <v>1.1399999999999999</v>
      </c>
      <c r="L35" s="112">
        <v>1.1499999999999999</v>
      </c>
      <c r="M35" s="112">
        <v>1.1499999999999999</v>
      </c>
      <c r="N35" s="115">
        <v>1.1499999999999999</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4" t="s">
        <v>77</v>
      </c>
      <c r="C36" s="112">
        <v>1.35</v>
      </c>
      <c r="D36" s="112">
        <v>1.35</v>
      </c>
      <c r="E36" s="112">
        <v>1.41</v>
      </c>
      <c r="F36" s="112">
        <v>1.36</v>
      </c>
      <c r="G36" s="112">
        <v>1.21</v>
      </c>
      <c r="H36" s="112">
        <v>1.21</v>
      </c>
      <c r="I36" s="112">
        <v>1.21</v>
      </c>
      <c r="J36" s="112">
        <v>1.18</v>
      </c>
      <c r="K36" s="112">
        <v>1.2</v>
      </c>
      <c r="L36" s="112">
        <v>1.21</v>
      </c>
      <c r="M36" s="112">
        <v>1.23</v>
      </c>
      <c r="N36" s="115">
        <v>1.23</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4" t="s">
        <v>13</v>
      </c>
      <c r="C37" s="112">
        <v>1.85</v>
      </c>
      <c r="D37" s="112">
        <v>1.84</v>
      </c>
      <c r="E37" s="112">
        <v>1.98</v>
      </c>
      <c r="F37" s="112">
        <v>1.87</v>
      </c>
      <c r="G37" s="112">
        <v>1.54</v>
      </c>
      <c r="H37" s="112">
        <v>1.54</v>
      </c>
      <c r="I37" s="112">
        <v>1.55</v>
      </c>
      <c r="J37" s="112">
        <v>1.49</v>
      </c>
      <c r="K37" s="112">
        <v>1.53</v>
      </c>
      <c r="L37" s="112">
        <v>1.57</v>
      </c>
      <c r="M37" s="112">
        <v>1.61</v>
      </c>
      <c r="N37" s="115">
        <v>1.61</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4" t="s">
        <v>78</v>
      </c>
      <c r="C38" s="112">
        <v>0.97</v>
      </c>
      <c r="D38" s="112">
        <v>0.97</v>
      </c>
      <c r="E38" s="112">
        <v>0.96</v>
      </c>
      <c r="F38" s="112">
        <v>0.97</v>
      </c>
      <c r="G38" s="112">
        <v>0.94</v>
      </c>
      <c r="H38" s="112">
        <v>0.93</v>
      </c>
      <c r="I38" s="112">
        <v>0.92</v>
      </c>
      <c r="J38" s="112">
        <v>0.92</v>
      </c>
      <c r="K38" s="112">
        <v>0.92</v>
      </c>
      <c r="L38" s="112">
        <v>0.91</v>
      </c>
      <c r="M38" s="112">
        <v>0.91</v>
      </c>
      <c r="N38" s="115">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4" t="s">
        <v>79</v>
      </c>
      <c r="C39" s="112">
        <v>0.98</v>
      </c>
      <c r="D39" s="112">
        <v>0.98</v>
      </c>
      <c r="E39" s="112">
        <v>0.97</v>
      </c>
      <c r="F39" s="112">
        <v>0.98</v>
      </c>
      <c r="G39" s="112">
        <v>0.98</v>
      </c>
      <c r="H39" s="112">
        <v>0.98</v>
      </c>
      <c r="I39" s="112">
        <v>0.98</v>
      </c>
      <c r="J39" s="112">
        <v>0.98</v>
      </c>
      <c r="K39" s="112">
        <v>0.98</v>
      </c>
      <c r="L39" s="112">
        <v>0.98</v>
      </c>
      <c r="M39" s="112">
        <v>0.98</v>
      </c>
      <c r="N39" s="115">
        <v>0.98</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4" t="s">
        <v>80</v>
      </c>
      <c r="C40" s="112">
        <v>0.98</v>
      </c>
      <c r="D40" s="112">
        <v>0.98</v>
      </c>
      <c r="E40" s="112">
        <v>0.98</v>
      </c>
      <c r="F40" s="112">
        <v>0.98</v>
      </c>
      <c r="G40" s="112">
        <v>1</v>
      </c>
      <c r="H40" s="112">
        <v>1</v>
      </c>
      <c r="I40" s="112">
        <v>1</v>
      </c>
      <c r="J40" s="112">
        <v>1.01</v>
      </c>
      <c r="K40" s="112">
        <v>1.01</v>
      </c>
      <c r="L40" s="112">
        <v>1.01</v>
      </c>
      <c r="M40" s="112">
        <v>1.01</v>
      </c>
      <c r="N40" s="115">
        <v>1.01</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4" t="s">
        <v>81</v>
      </c>
      <c r="C41" s="112">
        <v>0.98</v>
      </c>
      <c r="D41" s="112">
        <v>0.98</v>
      </c>
      <c r="E41" s="112">
        <v>0.97</v>
      </c>
      <c r="F41" s="112">
        <v>0.98</v>
      </c>
      <c r="G41" s="112">
        <v>0.98</v>
      </c>
      <c r="H41" s="112">
        <v>0.98</v>
      </c>
      <c r="I41" s="112">
        <v>0.98</v>
      </c>
      <c r="J41" s="112">
        <v>0.98</v>
      </c>
      <c r="K41" s="112">
        <v>0.98</v>
      </c>
      <c r="L41" s="112">
        <v>0.98</v>
      </c>
      <c r="M41" s="112">
        <v>0.98</v>
      </c>
      <c r="N41" s="115">
        <v>0.98</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4" t="s">
        <v>82</v>
      </c>
      <c r="C42" s="112">
        <v>1</v>
      </c>
      <c r="D42" s="112">
        <v>1</v>
      </c>
      <c r="E42" s="112">
        <v>1</v>
      </c>
      <c r="F42" s="112">
        <v>1.01</v>
      </c>
      <c r="G42" s="112">
        <v>1.1200000000000001</v>
      </c>
      <c r="H42" s="112">
        <v>1.1399999999999999</v>
      </c>
      <c r="I42" s="112">
        <v>1.17</v>
      </c>
      <c r="J42" s="112">
        <v>1.19</v>
      </c>
      <c r="K42" s="112">
        <v>1.18</v>
      </c>
      <c r="L42" s="112">
        <v>1.2</v>
      </c>
      <c r="M42" s="112">
        <v>1.2</v>
      </c>
      <c r="N42" s="115">
        <v>1.2</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4" t="s">
        <v>83</v>
      </c>
      <c r="C43" s="112">
        <v>1.1399999999999999</v>
      </c>
      <c r="D43" s="112">
        <v>1.1399999999999999</v>
      </c>
      <c r="E43" s="112">
        <v>1.1599999999999999</v>
      </c>
      <c r="F43" s="112">
        <v>1.1399999999999999</v>
      </c>
      <c r="G43" s="112">
        <v>1.01</v>
      </c>
      <c r="H43" s="112">
        <v>1</v>
      </c>
      <c r="I43" s="112">
        <v>0.98</v>
      </c>
      <c r="J43" s="112">
        <v>0.96</v>
      </c>
      <c r="K43" s="112">
        <v>0.97</v>
      </c>
      <c r="L43" s="112">
        <v>0.97</v>
      </c>
      <c r="M43" s="112">
        <v>0.97</v>
      </c>
      <c r="N43" s="115">
        <v>0.97</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4" t="s">
        <v>171</v>
      </c>
      <c r="C44" s="112">
        <v>1.23</v>
      </c>
      <c r="D44" s="112">
        <v>1.22</v>
      </c>
      <c r="E44" s="112">
        <v>1.26</v>
      </c>
      <c r="F44" s="112">
        <v>1.22</v>
      </c>
      <c r="G44" s="112">
        <v>1.07</v>
      </c>
      <c r="H44" s="112">
        <v>1.06</v>
      </c>
      <c r="I44" s="112">
        <v>1.04</v>
      </c>
      <c r="J44" s="112">
        <v>1.02</v>
      </c>
      <c r="K44" s="112">
        <v>1.03</v>
      </c>
      <c r="L44" s="112">
        <v>1.03</v>
      </c>
      <c r="M44" s="112">
        <v>1.05</v>
      </c>
      <c r="N44" s="115">
        <v>1.05</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4" t="s">
        <v>84</v>
      </c>
      <c r="C45" s="112">
        <v>1.03</v>
      </c>
      <c r="D45" s="112">
        <v>1.03</v>
      </c>
      <c r="E45" s="112">
        <v>1.03</v>
      </c>
      <c r="F45" s="112">
        <v>1.02</v>
      </c>
      <c r="G45" s="112">
        <v>0.91</v>
      </c>
      <c r="H45" s="112">
        <v>0.89</v>
      </c>
      <c r="I45" s="112">
        <v>0.86</v>
      </c>
      <c r="J45" s="112">
        <v>0.85</v>
      </c>
      <c r="K45" s="112">
        <v>0.85</v>
      </c>
      <c r="L45" s="112">
        <v>0.84</v>
      </c>
      <c r="M45" s="112">
        <v>0.84</v>
      </c>
      <c r="N45" s="115">
        <v>0.84</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4" t="s">
        <v>85</v>
      </c>
      <c r="C46" s="112">
        <v>0.97</v>
      </c>
      <c r="D46" s="112">
        <v>0.97</v>
      </c>
      <c r="E46" s="112">
        <v>0.96</v>
      </c>
      <c r="F46" s="112">
        <v>0.96</v>
      </c>
      <c r="G46" s="112">
        <v>0.93</v>
      </c>
      <c r="H46" s="112">
        <v>0.92</v>
      </c>
      <c r="I46" s="112">
        <v>0.91</v>
      </c>
      <c r="J46" s="112">
        <v>0.9</v>
      </c>
      <c r="K46" s="112">
        <v>0.9</v>
      </c>
      <c r="L46" s="112">
        <v>0.9</v>
      </c>
      <c r="M46" s="112">
        <v>0.89</v>
      </c>
      <c r="N46" s="115">
        <v>0.89</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4" t="s">
        <v>86</v>
      </c>
      <c r="C47" s="112">
        <v>0.96</v>
      </c>
      <c r="D47" s="112">
        <v>0.96</v>
      </c>
      <c r="E47" s="112">
        <v>0.95</v>
      </c>
      <c r="F47" s="112">
        <v>0.95</v>
      </c>
      <c r="G47" s="112">
        <v>0.89</v>
      </c>
      <c r="H47" s="112">
        <v>0.87</v>
      </c>
      <c r="I47" s="112">
        <v>0.85</v>
      </c>
      <c r="J47" s="112">
        <v>0.84</v>
      </c>
      <c r="K47" s="112">
        <v>0.84</v>
      </c>
      <c r="L47" s="112">
        <v>0.83</v>
      </c>
      <c r="M47" s="112">
        <v>0.83</v>
      </c>
      <c r="N47" s="115">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4" t="s">
        <v>87</v>
      </c>
      <c r="C48" s="112">
        <v>1.08</v>
      </c>
      <c r="D48" s="112">
        <v>1.07</v>
      </c>
      <c r="E48" s="112">
        <v>1.08</v>
      </c>
      <c r="F48" s="112">
        <v>1.07</v>
      </c>
      <c r="G48" s="112">
        <v>0.98</v>
      </c>
      <c r="H48" s="112">
        <v>0.96</v>
      </c>
      <c r="I48" s="112">
        <v>0.94</v>
      </c>
      <c r="J48" s="112">
        <v>0.93</v>
      </c>
      <c r="K48" s="112">
        <v>0.93</v>
      </c>
      <c r="L48" s="112">
        <v>0.93</v>
      </c>
      <c r="M48" s="112">
        <v>0.93</v>
      </c>
      <c r="N48" s="115">
        <v>0.93</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4" t="s">
        <v>172</v>
      </c>
      <c r="C49" s="112">
        <v>1.2</v>
      </c>
      <c r="D49" s="112">
        <v>1.2</v>
      </c>
      <c r="E49" s="112">
        <v>1.23</v>
      </c>
      <c r="F49" s="112">
        <v>1.2</v>
      </c>
      <c r="G49" s="112">
        <v>1.06</v>
      </c>
      <c r="H49" s="112">
        <v>1.05</v>
      </c>
      <c r="I49" s="112">
        <v>1.03</v>
      </c>
      <c r="J49" s="112">
        <v>1.01</v>
      </c>
      <c r="K49" s="112">
        <v>1.02</v>
      </c>
      <c r="L49" s="112">
        <v>1.03</v>
      </c>
      <c r="M49" s="112">
        <v>1.04</v>
      </c>
      <c r="N49" s="115">
        <v>1.04</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4" t="s">
        <v>88</v>
      </c>
      <c r="C50" s="112">
        <v>1</v>
      </c>
      <c r="D50" s="112">
        <v>0.99</v>
      </c>
      <c r="E50" s="112">
        <v>0.99</v>
      </c>
      <c r="F50" s="112">
        <v>0.99</v>
      </c>
      <c r="G50" s="112">
        <v>0.93</v>
      </c>
      <c r="H50" s="112">
        <v>0.92</v>
      </c>
      <c r="I50" s="112">
        <v>0.9</v>
      </c>
      <c r="J50" s="112">
        <v>0.89</v>
      </c>
      <c r="K50" s="112">
        <v>0.89</v>
      </c>
      <c r="L50" s="112">
        <v>0.89</v>
      </c>
      <c r="M50" s="112">
        <v>0.89</v>
      </c>
      <c r="N50" s="115">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4" t="s">
        <v>89</v>
      </c>
      <c r="C51" s="112">
        <v>0.98</v>
      </c>
      <c r="D51" s="112">
        <v>0.98</v>
      </c>
      <c r="E51" s="112">
        <v>0.97</v>
      </c>
      <c r="F51" s="112">
        <v>0.97</v>
      </c>
      <c r="G51" s="112">
        <v>0.92</v>
      </c>
      <c r="H51" s="112">
        <v>0.91</v>
      </c>
      <c r="I51" s="112">
        <v>0.89</v>
      </c>
      <c r="J51" s="112">
        <v>0.89</v>
      </c>
      <c r="K51" s="112">
        <v>0.89</v>
      </c>
      <c r="L51" s="112">
        <v>0.88</v>
      </c>
      <c r="M51" s="112">
        <v>0.88</v>
      </c>
      <c r="N51" s="115">
        <v>0.88</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4" t="s">
        <v>90</v>
      </c>
      <c r="C52" s="112">
        <v>1.66</v>
      </c>
      <c r="D52" s="112">
        <v>1.65</v>
      </c>
      <c r="E52" s="112">
        <v>1.76</v>
      </c>
      <c r="F52" s="112">
        <v>1.67</v>
      </c>
      <c r="G52" s="112">
        <v>1.4</v>
      </c>
      <c r="H52" s="112">
        <v>1.39</v>
      </c>
      <c r="I52" s="112">
        <v>1.39</v>
      </c>
      <c r="J52" s="112">
        <v>1.34</v>
      </c>
      <c r="K52" s="112">
        <v>1.37</v>
      </c>
      <c r="L52" s="112">
        <v>1.4</v>
      </c>
      <c r="M52" s="112">
        <v>1.43</v>
      </c>
      <c r="N52" s="115">
        <v>1.43</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4" t="s">
        <v>91</v>
      </c>
      <c r="C53" s="113">
        <v>0.97</v>
      </c>
      <c r="D53" s="113">
        <v>0.97</v>
      </c>
      <c r="E53" s="113">
        <v>0.96</v>
      </c>
      <c r="F53" s="113">
        <v>0.96</v>
      </c>
      <c r="G53" s="113">
        <v>0.9</v>
      </c>
      <c r="H53" s="113">
        <v>0.89</v>
      </c>
      <c r="I53" s="113">
        <v>0.87</v>
      </c>
      <c r="J53" s="113">
        <v>0.86</v>
      </c>
      <c r="K53" s="113">
        <v>0.86</v>
      </c>
      <c r="L53" s="113">
        <v>0.85</v>
      </c>
      <c r="M53" s="113">
        <v>0.85</v>
      </c>
      <c r="N53" s="116">
        <v>0.85</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4" t="s">
        <v>92</v>
      </c>
      <c r="C54" s="113">
        <v>0.98</v>
      </c>
      <c r="D54" s="113">
        <v>0.97</v>
      </c>
      <c r="E54" s="113">
        <v>0.97</v>
      </c>
      <c r="F54" s="113">
        <v>0.97</v>
      </c>
      <c r="G54" s="113">
        <v>0.89</v>
      </c>
      <c r="H54" s="113">
        <v>0.87</v>
      </c>
      <c r="I54" s="113">
        <v>0.84</v>
      </c>
      <c r="J54" s="113">
        <v>0.84</v>
      </c>
      <c r="K54" s="113">
        <v>0.84</v>
      </c>
      <c r="L54" s="113">
        <v>0.83</v>
      </c>
      <c r="M54" s="113">
        <v>0.82</v>
      </c>
      <c r="N54" s="116">
        <v>0.82</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4" t="s">
        <v>93</v>
      </c>
      <c r="C55" s="113">
        <v>1.17</v>
      </c>
      <c r="D55" s="113">
        <v>1.17</v>
      </c>
      <c r="E55" s="113">
        <v>1.2</v>
      </c>
      <c r="F55" s="113">
        <v>1.17</v>
      </c>
      <c r="G55" s="113">
        <v>1.04</v>
      </c>
      <c r="H55" s="113">
        <v>1.03</v>
      </c>
      <c r="I55" s="113">
        <v>1.01</v>
      </c>
      <c r="J55" s="113">
        <v>0.99</v>
      </c>
      <c r="K55" s="113">
        <v>1</v>
      </c>
      <c r="L55" s="113">
        <v>1</v>
      </c>
      <c r="M55" s="113">
        <v>1.01</v>
      </c>
      <c r="N55" s="116">
        <v>1.01</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4" t="s">
        <v>94</v>
      </c>
      <c r="C56" s="113">
        <v>1</v>
      </c>
      <c r="D56" s="113">
        <v>1</v>
      </c>
      <c r="E56" s="113">
        <v>1</v>
      </c>
      <c r="F56" s="113">
        <v>0.99</v>
      </c>
      <c r="G56" s="113">
        <v>0.9</v>
      </c>
      <c r="H56" s="113">
        <v>0.88</v>
      </c>
      <c r="I56" s="113">
        <v>0.85</v>
      </c>
      <c r="J56" s="113">
        <v>0.84</v>
      </c>
      <c r="K56" s="113">
        <v>0.84</v>
      </c>
      <c r="L56" s="113">
        <v>0.84</v>
      </c>
      <c r="M56" s="113">
        <v>0.84</v>
      </c>
      <c r="N56" s="116">
        <v>0.84</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4" t="s">
        <v>95</v>
      </c>
      <c r="C57" s="113">
        <v>1.01</v>
      </c>
      <c r="D57" s="113">
        <v>1.01</v>
      </c>
      <c r="E57" s="113">
        <v>1.02</v>
      </c>
      <c r="F57" s="113">
        <v>1.01</v>
      </c>
      <c r="G57" s="113">
        <v>1</v>
      </c>
      <c r="H57" s="113">
        <v>1</v>
      </c>
      <c r="I57" s="113">
        <v>1</v>
      </c>
      <c r="J57" s="113">
        <v>1</v>
      </c>
      <c r="K57" s="113">
        <v>1</v>
      </c>
      <c r="L57" s="113">
        <v>1</v>
      </c>
      <c r="M57" s="113">
        <v>1</v>
      </c>
      <c r="N57" s="116">
        <v>1</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4" t="s">
        <v>96</v>
      </c>
      <c r="C58" s="113">
        <v>1.1100000000000001</v>
      </c>
      <c r="D58" s="113">
        <v>1.1100000000000001</v>
      </c>
      <c r="E58" s="113">
        <v>1.1200000000000001</v>
      </c>
      <c r="F58" s="113">
        <v>1.1100000000000001</v>
      </c>
      <c r="G58" s="113">
        <v>1.02</v>
      </c>
      <c r="H58" s="113">
        <v>1.01</v>
      </c>
      <c r="I58" s="113">
        <v>1</v>
      </c>
      <c r="J58" s="113">
        <v>0.98</v>
      </c>
      <c r="K58" s="113">
        <v>0.99</v>
      </c>
      <c r="L58" s="113">
        <v>0.99</v>
      </c>
      <c r="M58" s="113">
        <v>1</v>
      </c>
      <c r="N58" s="116">
        <v>1</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4" t="s">
        <v>97</v>
      </c>
      <c r="C59" s="113">
        <v>1.05</v>
      </c>
      <c r="D59" s="113">
        <v>1.05</v>
      </c>
      <c r="E59" s="113">
        <v>1.06</v>
      </c>
      <c r="F59" s="113">
        <v>1.05</v>
      </c>
      <c r="G59" s="113">
        <v>1.01</v>
      </c>
      <c r="H59" s="113">
        <v>1</v>
      </c>
      <c r="I59" s="113">
        <v>1</v>
      </c>
      <c r="J59" s="113">
        <v>0.99</v>
      </c>
      <c r="K59" s="113">
        <v>0.99</v>
      </c>
      <c r="L59" s="113">
        <v>0.99</v>
      </c>
      <c r="M59" s="113">
        <v>1</v>
      </c>
      <c r="N59" s="116">
        <v>1</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4" t="s">
        <v>98</v>
      </c>
      <c r="C60" s="113">
        <v>1.0900000000000001</v>
      </c>
      <c r="D60" s="113">
        <v>1.0900000000000001</v>
      </c>
      <c r="E60" s="113">
        <v>1.1000000000000001</v>
      </c>
      <c r="F60" s="113">
        <v>1.0900000000000001</v>
      </c>
      <c r="G60" s="113">
        <v>1.06</v>
      </c>
      <c r="H60" s="113">
        <v>1.06</v>
      </c>
      <c r="I60" s="113">
        <v>1.07</v>
      </c>
      <c r="J60" s="113">
        <v>1.06</v>
      </c>
      <c r="K60" s="113">
        <v>1.06</v>
      </c>
      <c r="L60" s="113">
        <v>1.07</v>
      </c>
      <c r="M60" s="113">
        <v>1.07</v>
      </c>
      <c r="N60" s="116">
        <v>1.07</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4" t="s">
        <v>99</v>
      </c>
      <c r="C61" s="113">
        <v>1.21</v>
      </c>
      <c r="D61" s="113">
        <v>1.21</v>
      </c>
      <c r="E61" s="113">
        <v>1.24</v>
      </c>
      <c r="F61" s="113">
        <v>1.21</v>
      </c>
      <c r="G61" s="113">
        <v>1.06</v>
      </c>
      <c r="H61" s="113">
        <v>1.04</v>
      </c>
      <c r="I61" s="113">
        <v>1.02</v>
      </c>
      <c r="J61" s="113">
        <v>1</v>
      </c>
      <c r="K61" s="113">
        <v>1.01</v>
      </c>
      <c r="L61" s="113">
        <v>1.01</v>
      </c>
      <c r="M61" s="113">
        <v>1.02</v>
      </c>
      <c r="N61" s="116">
        <v>1.02</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4" t="s">
        <v>100</v>
      </c>
      <c r="C62" s="113">
        <v>1.39</v>
      </c>
      <c r="D62" s="113">
        <v>1.38</v>
      </c>
      <c r="E62" s="113">
        <v>1.45</v>
      </c>
      <c r="F62" s="113">
        <v>1.39</v>
      </c>
      <c r="G62" s="113">
        <v>1.19</v>
      </c>
      <c r="H62" s="113">
        <v>1.18</v>
      </c>
      <c r="I62" s="113">
        <v>1.1599999999999999</v>
      </c>
      <c r="J62" s="113">
        <v>1.1299999999999999</v>
      </c>
      <c r="K62" s="113">
        <v>1.1499999999999999</v>
      </c>
      <c r="L62" s="113">
        <v>1.1599999999999999</v>
      </c>
      <c r="M62" s="113">
        <v>1.18</v>
      </c>
      <c r="N62" s="116">
        <v>1.18</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4" t="s">
        <v>101</v>
      </c>
      <c r="C63" s="113">
        <v>1.1100000000000001</v>
      </c>
      <c r="D63" s="113">
        <v>1.1000000000000001</v>
      </c>
      <c r="E63" s="113">
        <v>1.1200000000000001</v>
      </c>
      <c r="F63" s="113">
        <v>1.1000000000000001</v>
      </c>
      <c r="G63" s="113">
        <v>0.98</v>
      </c>
      <c r="H63" s="113">
        <v>0.96</v>
      </c>
      <c r="I63" s="113">
        <v>0.94</v>
      </c>
      <c r="J63" s="113">
        <v>0.92</v>
      </c>
      <c r="K63" s="113">
        <v>0.93</v>
      </c>
      <c r="L63" s="113">
        <v>0.92</v>
      </c>
      <c r="M63" s="113">
        <v>0.93</v>
      </c>
      <c r="N63" s="116">
        <v>0.93</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4" t="s">
        <v>102</v>
      </c>
      <c r="C64" s="113">
        <v>1.02</v>
      </c>
      <c r="D64" s="113">
        <v>1.01</v>
      </c>
      <c r="E64" s="113">
        <v>1.02</v>
      </c>
      <c r="F64" s="113">
        <v>1.01</v>
      </c>
      <c r="G64" s="113">
        <v>0.94</v>
      </c>
      <c r="H64" s="113">
        <v>0.93</v>
      </c>
      <c r="I64" s="113">
        <v>0.9</v>
      </c>
      <c r="J64" s="113">
        <v>0.9</v>
      </c>
      <c r="K64" s="113">
        <v>0.9</v>
      </c>
      <c r="L64" s="113">
        <v>0.89</v>
      </c>
      <c r="M64" s="113">
        <v>0.89</v>
      </c>
      <c r="N64" s="116">
        <v>0.89</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4" t="s">
        <v>103</v>
      </c>
      <c r="C65" s="113">
        <v>1.06</v>
      </c>
      <c r="D65" s="113">
        <v>1.05</v>
      </c>
      <c r="E65" s="113">
        <v>1.06</v>
      </c>
      <c r="F65" s="113">
        <v>1.05</v>
      </c>
      <c r="G65" s="113">
        <v>0.94</v>
      </c>
      <c r="H65" s="113">
        <v>0.92</v>
      </c>
      <c r="I65" s="113">
        <v>0.9</v>
      </c>
      <c r="J65" s="113">
        <v>0.88</v>
      </c>
      <c r="K65" s="113">
        <v>0.89</v>
      </c>
      <c r="L65" s="113">
        <v>0.88</v>
      </c>
      <c r="M65" s="113">
        <v>0.88</v>
      </c>
      <c r="N65" s="116">
        <v>0.88</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4" t="s">
        <v>104</v>
      </c>
      <c r="C66" s="113">
        <v>1.1299999999999999</v>
      </c>
      <c r="D66" s="113">
        <v>1.1299999999999999</v>
      </c>
      <c r="E66" s="113">
        <v>1.1499999999999999</v>
      </c>
      <c r="F66" s="113">
        <v>1.1200000000000001</v>
      </c>
      <c r="G66" s="113">
        <v>0.99</v>
      </c>
      <c r="H66" s="113">
        <v>0.97</v>
      </c>
      <c r="I66" s="113">
        <v>0.94</v>
      </c>
      <c r="J66" s="113">
        <v>0.93</v>
      </c>
      <c r="K66" s="113">
        <v>0.93</v>
      </c>
      <c r="L66" s="113">
        <v>0.93</v>
      </c>
      <c r="M66" s="113">
        <v>0.94</v>
      </c>
      <c r="N66" s="116">
        <v>0.94</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4" t="s">
        <v>105</v>
      </c>
      <c r="C67" s="113">
        <v>1.1200000000000001</v>
      </c>
      <c r="D67" s="113">
        <v>1.1100000000000001</v>
      </c>
      <c r="E67" s="113">
        <v>1.1299999999999999</v>
      </c>
      <c r="F67" s="113">
        <v>1.1100000000000001</v>
      </c>
      <c r="G67" s="113">
        <v>0.99</v>
      </c>
      <c r="H67" s="113">
        <v>0.98</v>
      </c>
      <c r="I67" s="113">
        <v>0.96</v>
      </c>
      <c r="J67" s="113">
        <v>0.94</v>
      </c>
      <c r="K67" s="113">
        <v>0.95</v>
      </c>
      <c r="L67" s="113">
        <v>0.94</v>
      </c>
      <c r="M67" s="113">
        <v>0.95</v>
      </c>
      <c r="N67" s="116">
        <v>0.95</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4" t="s">
        <v>106</v>
      </c>
      <c r="C68" s="113">
        <v>0.97</v>
      </c>
      <c r="D68" s="113">
        <v>0.97</v>
      </c>
      <c r="E68" s="113">
        <v>0.96</v>
      </c>
      <c r="F68" s="113">
        <v>0.96</v>
      </c>
      <c r="G68" s="113">
        <v>0.89</v>
      </c>
      <c r="H68" s="113">
        <v>0.88</v>
      </c>
      <c r="I68" s="113">
        <v>0.85</v>
      </c>
      <c r="J68" s="113">
        <v>0.84</v>
      </c>
      <c r="K68" s="113">
        <v>0.84</v>
      </c>
      <c r="L68" s="113">
        <v>0.83</v>
      </c>
      <c r="M68" s="113">
        <v>0.83</v>
      </c>
      <c r="N68" s="116">
        <v>0.83</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4" t="s">
        <v>107</v>
      </c>
      <c r="C69" s="113">
        <v>0.97</v>
      </c>
      <c r="D69" s="113">
        <v>0.97</v>
      </c>
      <c r="E69" s="113">
        <v>0.96</v>
      </c>
      <c r="F69" s="113">
        <v>0.96</v>
      </c>
      <c r="G69" s="113">
        <v>0.9</v>
      </c>
      <c r="H69" s="113">
        <v>0.88</v>
      </c>
      <c r="I69" s="113">
        <v>0.85</v>
      </c>
      <c r="J69" s="113">
        <v>0.85</v>
      </c>
      <c r="K69" s="113">
        <v>0.85</v>
      </c>
      <c r="L69" s="113">
        <v>0.84</v>
      </c>
      <c r="M69" s="113">
        <v>0.84</v>
      </c>
      <c r="N69" s="116">
        <v>0.84</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4" t="s">
        <v>108</v>
      </c>
      <c r="C70" s="113">
        <v>0.98</v>
      </c>
      <c r="D70" s="113">
        <v>0.98</v>
      </c>
      <c r="E70" s="113">
        <v>0.97</v>
      </c>
      <c r="F70" s="113">
        <v>0.97</v>
      </c>
      <c r="G70" s="113">
        <v>0.95</v>
      </c>
      <c r="H70" s="113">
        <v>0.94</v>
      </c>
      <c r="I70" s="113">
        <v>0.93</v>
      </c>
      <c r="J70" s="113">
        <v>0.93</v>
      </c>
      <c r="K70" s="113">
        <v>0.92</v>
      </c>
      <c r="L70" s="113">
        <v>0.92</v>
      </c>
      <c r="M70" s="113">
        <v>0.92</v>
      </c>
      <c r="N70" s="116">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4" t="s">
        <v>109</v>
      </c>
      <c r="C71" s="113">
        <v>1</v>
      </c>
      <c r="D71" s="113">
        <v>0.99</v>
      </c>
      <c r="E71" s="113">
        <v>0.99</v>
      </c>
      <c r="F71" s="113">
        <v>0.99</v>
      </c>
      <c r="G71" s="113">
        <v>0.89</v>
      </c>
      <c r="H71" s="113">
        <v>0.88</v>
      </c>
      <c r="I71" s="113">
        <v>0.85</v>
      </c>
      <c r="J71" s="113">
        <v>0.84</v>
      </c>
      <c r="K71" s="113">
        <v>0.84</v>
      </c>
      <c r="L71" s="113">
        <v>0.83</v>
      </c>
      <c r="M71" s="113">
        <v>0.83</v>
      </c>
      <c r="N71" s="116">
        <v>0.83</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4" t="s">
        <v>110</v>
      </c>
      <c r="C72" s="113">
        <v>0.98</v>
      </c>
      <c r="D72" s="113">
        <v>0.97</v>
      </c>
      <c r="E72" s="113">
        <v>0.97</v>
      </c>
      <c r="F72" s="113">
        <v>0.96</v>
      </c>
      <c r="G72" s="113">
        <v>0.88</v>
      </c>
      <c r="H72" s="113">
        <v>0.87</v>
      </c>
      <c r="I72" s="113">
        <v>0.84</v>
      </c>
      <c r="J72" s="113">
        <v>0.83</v>
      </c>
      <c r="K72" s="113">
        <v>0.83</v>
      </c>
      <c r="L72" s="113">
        <v>0.82</v>
      </c>
      <c r="M72" s="113">
        <v>0.82</v>
      </c>
      <c r="N72" s="116">
        <v>0.82</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4" t="s">
        <v>111</v>
      </c>
      <c r="C73" s="113">
        <v>1.02</v>
      </c>
      <c r="D73" s="113">
        <v>1.03</v>
      </c>
      <c r="E73" s="113">
        <v>1.04</v>
      </c>
      <c r="F73" s="113">
        <v>1.05</v>
      </c>
      <c r="G73" s="113">
        <v>1.25</v>
      </c>
      <c r="H73" s="113">
        <v>1.29</v>
      </c>
      <c r="I73" s="113">
        <v>1.36</v>
      </c>
      <c r="J73" s="113">
        <v>1.37</v>
      </c>
      <c r="K73" s="113">
        <v>1.37</v>
      </c>
      <c r="L73" s="113">
        <v>1.39</v>
      </c>
      <c r="M73" s="113">
        <v>1.39</v>
      </c>
      <c r="N73" s="116">
        <v>1.39</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4" t="s">
        <v>112</v>
      </c>
      <c r="C74" s="113">
        <v>1</v>
      </c>
      <c r="D74" s="113">
        <v>1.01</v>
      </c>
      <c r="E74" s="113">
        <v>1.01</v>
      </c>
      <c r="F74" s="113">
        <v>1.01</v>
      </c>
      <c r="G74" s="113">
        <v>1.1000000000000001</v>
      </c>
      <c r="H74" s="113">
        <v>1.1200000000000001</v>
      </c>
      <c r="I74" s="113">
        <v>1.1499999999999999</v>
      </c>
      <c r="J74" s="113">
        <v>1.1599999999999999</v>
      </c>
      <c r="K74" s="113">
        <v>1.1599999999999999</v>
      </c>
      <c r="L74" s="113">
        <v>1.1599999999999999</v>
      </c>
      <c r="M74" s="113">
        <v>1.17</v>
      </c>
      <c r="N74" s="116">
        <v>1.17</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4" t="s">
        <v>113</v>
      </c>
      <c r="C75" s="113">
        <v>1</v>
      </c>
      <c r="D75" s="113">
        <v>1</v>
      </c>
      <c r="E75" s="113">
        <v>1.01</v>
      </c>
      <c r="F75" s="113">
        <v>1.01</v>
      </c>
      <c r="G75" s="113">
        <v>1.0900000000000001</v>
      </c>
      <c r="H75" s="113">
        <v>1.1100000000000001</v>
      </c>
      <c r="I75" s="113">
        <v>1.1299999999999999</v>
      </c>
      <c r="J75" s="113">
        <v>1.1399999999999999</v>
      </c>
      <c r="K75" s="113">
        <v>1.1399999999999999</v>
      </c>
      <c r="L75" s="113">
        <v>1.1399999999999999</v>
      </c>
      <c r="M75" s="113">
        <v>1.1499999999999999</v>
      </c>
      <c r="N75" s="116">
        <v>1.1499999999999999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4" t="s">
        <v>114</v>
      </c>
      <c r="C76" s="112">
        <v>0.98</v>
      </c>
      <c r="D76" s="112">
        <v>0.97</v>
      </c>
      <c r="E76" s="112">
        <v>0.97</v>
      </c>
      <c r="F76" s="112">
        <v>0.97</v>
      </c>
      <c r="G76" s="112">
        <v>0.93</v>
      </c>
      <c r="H76" s="112">
        <v>0.92</v>
      </c>
      <c r="I76" s="112">
        <v>0.9</v>
      </c>
      <c r="J76" s="112">
        <v>0.9</v>
      </c>
      <c r="K76" s="112">
        <v>0.9</v>
      </c>
      <c r="L76" s="112">
        <v>0.89</v>
      </c>
      <c r="M76" s="112">
        <v>0.89</v>
      </c>
      <c r="N76" s="115">
        <v>0.89</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4" t="s">
        <v>115</v>
      </c>
      <c r="C77" s="112">
        <v>0.97</v>
      </c>
      <c r="D77" s="112">
        <v>0.97</v>
      </c>
      <c r="E77" s="112">
        <v>0.96</v>
      </c>
      <c r="F77" s="112">
        <v>0.96</v>
      </c>
      <c r="G77" s="112">
        <v>0.89</v>
      </c>
      <c r="H77" s="112">
        <v>0.88</v>
      </c>
      <c r="I77" s="112">
        <v>0.85</v>
      </c>
      <c r="J77" s="112">
        <v>0.84</v>
      </c>
      <c r="K77" s="112">
        <v>0.84</v>
      </c>
      <c r="L77" s="112">
        <v>0.84</v>
      </c>
      <c r="M77" s="112">
        <v>0.83</v>
      </c>
      <c r="N77" s="115">
        <v>0.83</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4" t="s">
        <v>116</v>
      </c>
      <c r="C78" s="112">
        <v>0.97</v>
      </c>
      <c r="D78" s="112">
        <v>0.97</v>
      </c>
      <c r="E78" s="112">
        <v>0.97</v>
      </c>
      <c r="F78" s="112">
        <v>0.97</v>
      </c>
      <c r="G78" s="112">
        <v>0.92</v>
      </c>
      <c r="H78" s="112">
        <v>0.91</v>
      </c>
      <c r="I78" s="112">
        <v>0.89</v>
      </c>
      <c r="J78" s="112">
        <v>0.88</v>
      </c>
      <c r="K78" s="112">
        <v>0.88</v>
      </c>
      <c r="L78" s="112">
        <v>0.88</v>
      </c>
      <c r="M78" s="112">
        <v>0.87</v>
      </c>
      <c r="N78" s="115">
        <v>0.87</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4" t="s">
        <v>117</v>
      </c>
      <c r="C79" s="112">
        <v>0.98</v>
      </c>
      <c r="D79" s="112">
        <v>0.98</v>
      </c>
      <c r="E79" s="112">
        <v>0.97</v>
      </c>
      <c r="F79" s="112">
        <v>0.97</v>
      </c>
      <c r="G79" s="112">
        <v>0.95</v>
      </c>
      <c r="H79" s="112">
        <v>0.94</v>
      </c>
      <c r="I79" s="112">
        <v>0.93</v>
      </c>
      <c r="J79" s="112">
        <v>0.92</v>
      </c>
      <c r="K79" s="112">
        <v>0.92</v>
      </c>
      <c r="L79" s="112">
        <v>0.92</v>
      </c>
      <c r="M79" s="112">
        <v>0.92</v>
      </c>
      <c r="N79" s="115">
        <v>0.92</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4" t="s">
        <v>118</v>
      </c>
      <c r="C80" s="112">
        <v>0.98</v>
      </c>
      <c r="D80" s="112">
        <v>0.98</v>
      </c>
      <c r="E80" s="112">
        <v>0.98</v>
      </c>
      <c r="F80" s="112">
        <v>0.98</v>
      </c>
      <c r="G80" s="112">
        <v>0.98</v>
      </c>
      <c r="H80" s="112">
        <v>0.98</v>
      </c>
      <c r="I80" s="112">
        <v>0.97</v>
      </c>
      <c r="J80" s="112">
        <v>0.97</v>
      </c>
      <c r="K80" s="112">
        <v>0.97</v>
      </c>
      <c r="L80" s="112">
        <v>0.97</v>
      </c>
      <c r="M80" s="112">
        <v>0.97</v>
      </c>
      <c r="N80" s="115">
        <v>0.97</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4" t="s">
        <v>119</v>
      </c>
      <c r="C81" s="112">
        <v>0.98</v>
      </c>
      <c r="D81" s="112">
        <v>0.97</v>
      </c>
      <c r="E81" s="112">
        <v>0.97</v>
      </c>
      <c r="F81" s="112">
        <v>0.97</v>
      </c>
      <c r="G81" s="112">
        <v>0.93</v>
      </c>
      <c r="H81" s="112">
        <v>0.92</v>
      </c>
      <c r="I81" s="112">
        <v>0.9</v>
      </c>
      <c r="J81" s="112">
        <v>0.9</v>
      </c>
      <c r="K81" s="112">
        <v>0.9</v>
      </c>
      <c r="L81" s="112">
        <v>0.89</v>
      </c>
      <c r="M81" s="112">
        <v>0.89</v>
      </c>
      <c r="N81" s="115">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4" t="s">
        <v>120</v>
      </c>
      <c r="C82" s="112">
        <v>1.01</v>
      </c>
      <c r="D82" s="112">
        <v>1.01</v>
      </c>
      <c r="E82" s="112">
        <v>1.01</v>
      </c>
      <c r="F82" s="112">
        <v>1</v>
      </c>
      <c r="G82" s="112">
        <v>0.9</v>
      </c>
      <c r="H82" s="112">
        <v>0.88</v>
      </c>
      <c r="I82" s="112">
        <v>0.85</v>
      </c>
      <c r="J82" s="112">
        <v>0.84</v>
      </c>
      <c r="K82" s="112">
        <v>0.84</v>
      </c>
      <c r="L82" s="112">
        <v>0.83</v>
      </c>
      <c r="M82" s="112">
        <v>0.83</v>
      </c>
      <c r="N82" s="115">
        <v>0.83</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4" t="s">
        <v>121</v>
      </c>
      <c r="C83" s="112">
        <v>0.98</v>
      </c>
      <c r="D83" s="112">
        <v>0.97</v>
      </c>
      <c r="E83" s="112">
        <v>0.96</v>
      </c>
      <c r="F83" s="112">
        <v>0.96</v>
      </c>
      <c r="G83" s="112">
        <v>0.88</v>
      </c>
      <c r="H83" s="112">
        <v>0.86</v>
      </c>
      <c r="I83" s="112">
        <v>0.83</v>
      </c>
      <c r="J83" s="112">
        <v>0.83</v>
      </c>
      <c r="K83" s="112">
        <v>0.83</v>
      </c>
      <c r="L83" s="112">
        <v>0.82</v>
      </c>
      <c r="M83" s="112">
        <v>0.81</v>
      </c>
      <c r="N83" s="115">
        <v>0.81</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4" t="s">
        <v>122</v>
      </c>
      <c r="C84" s="112">
        <v>0.99</v>
      </c>
      <c r="D84" s="112">
        <v>0.99</v>
      </c>
      <c r="E84" s="112">
        <v>0.98</v>
      </c>
      <c r="F84" s="112">
        <v>0.98</v>
      </c>
      <c r="G84" s="112">
        <v>0.9</v>
      </c>
      <c r="H84" s="112">
        <v>0.88</v>
      </c>
      <c r="I84" s="112">
        <v>0.86</v>
      </c>
      <c r="J84" s="112">
        <v>0.85</v>
      </c>
      <c r="K84" s="112">
        <v>0.85</v>
      </c>
      <c r="L84" s="112">
        <v>0.84</v>
      </c>
      <c r="M84" s="112">
        <v>0.84</v>
      </c>
      <c r="N84" s="115">
        <v>0.84</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4" t="s">
        <v>123</v>
      </c>
      <c r="C85" s="112">
        <v>1.23</v>
      </c>
      <c r="D85" s="112">
        <v>1.23</v>
      </c>
      <c r="E85" s="112">
        <v>1.27</v>
      </c>
      <c r="F85" s="112">
        <v>1.23</v>
      </c>
      <c r="G85" s="112">
        <v>1.0900000000000001</v>
      </c>
      <c r="H85" s="112">
        <v>1.08</v>
      </c>
      <c r="I85" s="112">
        <v>1.06</v>
      </c>
      <c r="J85" s="112">
        <v>1.04</v>
      </c>
      <c r="K85" s="112">
        <v>1.05</v>
      </c>
      <c r="L85" s="112">
        <v>1.06</v>
      </c>
      <c r="M85" s="112">
        <v>1.07</v>
      </c>
      <c r="N85" s="115">
        <v>1.07</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4" t="s">
        <v>124</v>
      </c>
      <c r="C86" s="112">
        <v>1.04</v>
      </c>
      <c r="D86" s="112">
        <v>1.03</v>
      </c>
      <c r="E86" s="112">
        <v>1.04</v>
      </c>
      <c r="F86" s="112">
        <v>1.03</v>
      </c>
      <c r="G86" s="112">
        <v>0.95</v>
      </c>
      <c r="H86" s="112">
        <v>0.93</v>
      </c>
      <c r="I86" s="112">
        <v>0.91</v>
      </c>
      <c r="J86" s="112">
        <v>0.9</v>
      </c>
      <c r="K86" s="112">
        <v>0.9</v>
      </c>
      <c r="L86" s="112">
        <v>0.89</v>
      </c>
      <c r="M86" s="112">
        <v>0.9</v>
      </c>
      <c r="N86" s="115">
        <v>0.9</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4" t="s">
        <v>125</v>
      </c>
      <c r="C87" s="112">
        <v>1.07</v>
      </c>
      <c r="D87" s="112">
        <v>1.08</v>
      </c>
      <c r="E87" s="112">
        <v>1.0900000000000001</v>
      </c>
      <c r="F87" s="112">
        <v>1.0900000000000001</v>
      </c>
      <c r="G87" s="112">
        <v>1.17</v>
      </c>
      <c r="H87" s="112">
        <v>1.2</v>
      </c>
      <c r="I87" s="112">
        <v>1.24</v>
      </c>
      <c r="J87" s="112">
        <v>1.24</v>
      </c>
      <c r="K87" s="112">
        <v>1.25</v>
      </c>
      <c r="L87" s="112">
        <v>1.26</v>
      </c>
      <c r="M87" s="112">
        <v>1.27</v>
      </c>
      <c r="N87" s="115">
        <v>1.27</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4" t="s">
        <v>126</v>
      </c>
      <c r="C88" s="112">
        <v>1.04</v>
      </c>
      <c r="D88" s="112">
        <v>1.04</v>
      </c>
      <c r="E88" s="112">
        <v>1.04</v>
      </c>
      <c r="F88" s="112">
        <v>1.04</v>
      </c>
      <c r="G88" s="112">
        <v>0.97</v>
      </c>
      <c r="H88" s="112">
        <v>0.96</v>
      </c>
      <c r="I88" s="112">
        <v>0.94</v>
      </c>
      <c r="J88" s="112">
        <v>0.93</v>
      </c>
      <c r="K88" s="112">
        <v>0.93</v>
      </c>
      <c r="L88" s="112">
        <v>0.93</v>
      </c>
      <c r="M88" s="112">
        <v>0.93</v>
      </c>
      <c r="N88" s="115">
        <v>0.93</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4" t="s">
        <v>127</v>
      </c>
      <c r="C89" s="112">
        <v>1.05</v>
      </c>
      <c r="D89" s="112">
        <v>1.05</v>
      </c>
      <c r="E89" s="112">
        <v>1.05</v>
      </c>
      <c r="F89" s="112">
        <v>1.05</v>
      </c>
      <c r="G89" s="112">
        <v>1.01</v>
      </c>
      <c r="H89" s="112">
        <v>1</v>
      </c>
      <c r="I89" s="112">
        <v>1</v>
      </c>
      <c r="J89" s="112">
        <v>0.99</v>
      </c>
      <c r="K89" s="112">
        <v>1</v>
      </c>
      <c r="L89" s="112">
        <v>1</v>
      </c>
      <c r="M89" s="112">
        <v>1</v>
      </c>
      <c r="N89" s="115">
        <v>1</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4" t="s">
        <v>128</v>
      </c>
      <c r="C90" s="112">
        <v>1.19</v>
      </c>
      <c r="D90" s="112">
        <v>1.19</v>
      </c>
      <c r="E90" s="112">
        <v>1.22</v>
      </c>
      <c r="F90" s="112">
        <v>1.2</v>
      </c>
      <c r="G90" s="112">
        <v>1.0900000000000001</v>
      </c>
      <c r="H90" s="112">
        <v>1.0900000000000001</v>
      </c>
      <c r="I90" s="112">
        <v>1.08</v>
      </c>
      <c r="J90" s="112">
        <v>1.06</v>
      </c>
      <c r="K90" s="112">
        <v>1.07</v>
      </c>
      <c r="L90" s="112">
        <v>1.08</v>
      </c>
      <c r="M90" s="112">
        <v>1.0900000000000001</v>
      </c>
      <c r="N90" s="115">
        <v>1.0900000000000001</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4" t="s">
        <v>129</v>
      </c>
      <c r="C91" s="112">
        <v>1.1000000000000001</v>
      </c>
      <c r="D91" s="112">
        <v>1.1000000000000001</v>
      </c>
      <c r="E91" s="112">
        <v>1.1100000000000001</v>
      </c>
      <c r="F91" s="112">
        <v>1.1000000000000001</v>
      </c>
      <c r="G91" s="112">
        <v>1.03</v>
      </c>
      <c r="H91" s="112">
        <v>1.03</v>
      </c>
      <c r="I91" s="112">
        <v>1.02</v>
      </c>
      <c r="J91" s="112">
        <v>1.01</v>
      </c>
      <c r="K91" s="112">
        <v>1.02</v>
      </c>
      <c r="L91" s="112">
        <v>1.02</v>
      </c>
      <c r="M91" s="112">
        <v>1.02</v>
      </c>
      <c r="N91" s="115">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4" t="s">
        <v>173</v>
      </c>
      <c r="C92" s="112">
        <v>1.65</v>
      </c>
      <c r="D92" s="112">
        <v>1.65</v>
      </c>
      <c r="E92" s="112">
        <v>1.76</v>
      </c>
      <c r="F92" s="112">
        <v>1.67</v>
      </c>
      <c r="G92" s="112">
        <v>1.39</v>
      </c>
      <c r="H92" s="112">
        <v>1.39</v>
      </c>
      <c r="I92" s="112">
        <v>1.38</v>
      </c>
      <c r="J92" s="112">
        <v>1.34</v>
      </c>
      <c r="K92" s="112">
        <v>1.37</v>
      </c>
      <c r="L92" s="112">
        <v>1.39</v>
      </c>
      <c r="M92" s="112">
        <v>1.43</v>
      </c>
      <c r="N92" s="115">
        <v>1.43</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4" t="s">
        <v>174</v>
      </c>
      <c r="C93" s="112">
        <v>1.66</v>
      </c>
      <c r="D93" s="112">
        <v>1.66</v>
      </c>
      <c r="E93" s="112">
        <v>1.77</v>
      </c>
      <c r="F93" s="112">
        <v>1.68</v>
      </c>
      <c r="G93" s="112">
        <v>1.42</v>
      </c>
      <c r="H93" s="112">
        <v>1.42</v>
      </c>
      <c r="I93" s="112">
        <v>1.42</v>
      </c>
      <c r="J93" s="112">
        <v>1.37</v>
      </c>
      <c r="K93" s="112">
        <v>1.41</v>
      </c>
      <c r="L93" s="112">
        <v>1.43</v>
      </c>
      <c r="M93" s="112">
        <v>1.47</v>
      </c>
      <c r="N93" s="115">
        <v>1.47</v>
      </c>
      <c r="O93" s="30"/>
      <c r="P93" s="30"/>
      <c r="Q93" s="30"/>
      <c r="R93" s="30"/>
      <c r="S93" s="30"/>
      <c r="T93" s="30"/>
      <c r="U93" s="30"/>
      <c r="V93" s="30"/>
      <c r="W93" s="30"/>
      <c r="X93" s="30"/>
      <c r="Y93" s="30"/>
      <c r="AB93" s="31"/>
      <c r="AC93" s="31"/>
      <c r="AD93" s="31"/>
      <c r="AE93" s="31"/>
      <c r="AF93" s="31"/>
      <c r="AG93" s="31"/>
      <c r="AH93" s="31"/>
      <c r="AI93" s="31"/>
      <c r="AJ93" s="31"/>
      <c r="AK93" s="31"/>
      <c r="AL93" s="31"/>
    </row>
    <row r="94" spans="2:38" ht="15.75" thickBot="1" x14ac:dyDescent="0.3">
      <c r="B94" s="117" t="s">
        <v>130</v>
      </c>
      <c r="C94" s="118">
        <v>1.18</v>
      </c>
      <c r="D94" s="118">
        <v>1.17</v>
      </c>
      <c r="E94" s="118">
        <v>1.2</v>
      </c>
      <c r="F94" s="118">
        <v>1.17</v>
      </c>
      <c r="G94" s="118">
        <v>1.03</v>
      </c>
      <c r="H94" s="118">
        <v>1.01</v>
      </c>
      <c r="I94" s="118">
        <v>0.99</v>
      </c>
      <c r="J94" s="118">
        <v>0.97</v>
      </c>
      <c r="K94" s="118">
        <v>0.98</v>
      </c>
      <c r="L94" s="118">
        <v>0.98</v>
      </c>
      <c r="M94" s="118">
        <v>0.99</v>
      </c>
      <c r="N94" s="119">
        <v>0.99</v>
      </c>
    </row>
  </sheetData>
  <sheetProtection algorithmName="SHA-256" hashValue="+3KJc2HLlNO7A3K5UAQBvpF19WQmYWA3FYwUCauDL6o=" saltValue="eoAPE/sicpS1vffzj6sXyw=="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0</v>
      </c>
      <c r="B1" s="9"/>
    </row>
    <row r="2" spans="1:38" s="8" customFormat="1" ht="21" x14ac:dyDescent="0.35">
      <c r="A2" s="9" t="s">
        <v>182</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x14ac:dyDescent="0.25">
      <c r="A4" s="3"/>
      <c r="B4" s="3"/>
      <c r="C4" s="3"/>
      <c r="D4" s="3"/>
      <c r="E4" s="3"/>
      <c r="F4" s="3"/>
      <c r="G4" s="3"/>
      <c r="H4" s="3"/>
      <c r="I4" s="3"/>
      <c r="J4" s="3"/>
      <c r="K4" s="3"/>
      <c r="L4" s="3"/>
      <c r="M4" s="3"/>
      <c r="N4" s="3"/>
      <c r="O4" s="3"/>
      <c r="P4" s="3"/>
      <c r="Q4" s="3"/>
      <c r="R4" s="3"/>
      <c r="S4" s="3"/>
      <c r="T4" s="3"/>
      <c r="U4" s="3"/>
      <c r="V4" s="3"/>
      <c r="W4" s="3"/>
      <c r="X4" s="3"/>
      <c r="Y4" s="3"/>
    </row>
    <row r="5" spans="1:38" ht="36" x14ac:dyDescent="0.25">
      <c r="A5" s="3"/>
      <c r="B5" s="109"/>
      <c r="C5" s="110" t="s">
        <v>27</v>
      </c>
      <c r="D5" s="110" t="s">
        <v>5</v>
      </c>
      <c r="E5" s="110" t="s">
        <v>28</v>
      </c>
      <c r="F5" s="110" t="s">
        <v>29</v>
      </c>
      <c r="G5" s="110" t="s">
        <v>30</v>
      </c>
      <c r="H5" s="110" t="s">
        <v>43</v>
      </c>
      <c r="I5" s="110" t="s">
        <v>44</v>
      </c>
      <c r="J5" s="110" t="s">
        <v>33</v>
      </c>
      <c r="K5" s="110" t="s">
        <v>34</v>
      </c>
      <c r="L5" s="110" t="s">
        <v>45</v>
      </c>
      <c r="M5" s="110" t="s">
        <v>46</v>
      </c>
      <c r="N5" s="110" t="s">
        <v>207</v>
      </c>
      <c r="O5" s="3"/>
      <c r="P5" s="3"/>
      <c r="Q5" s="3"/>
      <c r="R5" s="3"/>
      <c r="S5" s="3"/>
      <c r="T5" s="3"/>
      <c r="U5" s="3"/>
      <c r="V5" s="3"/>
      <c r="W5" s="3"/>
      <c r="X5" s="3"/>
      <c r="Y5" s="3"/>
    </row>
    <row r="6" spans="1:38" x14ac:dyDescent="0.25">
      <c r="A6" s="3"/>
      <c r="B6" s="111" t="s">
        <v>47</v>
      </c>
      <c r="C6" s="112">
        <v>1</v>
      </c>
      <c r="D6" s="112">
        <v>1</v>
      </c>
      <c r="E6" s="112">
        <v>1</v>
      </c>
      <c r="F6" s="112">
        <v>1</v>
      </c>
      <c r="G6" s="112">
        <v>1</v>
      </c>
      <c r="H6" s="112">
        <v>1</v>
      </c>
      <c r="I6" s="112">
        <v>1</v>
      </c>
      <c r="J6" s="112">
        <v>1</v>
      </c>
      <c r="K6" s="112">
        <v>1</v>
      </c>
      <c r="L6" s="112">
        <v>1</v>
      </c>
      <c r="M6" s="112">
        <v>1</v>
      </c>
      <c r="N6" s="112">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1" t="s">
        <v>48</v>
      </c>
      <c r="C7" s="112">
        <v>1.02</v>
      </c>
      <c r="D7" s="112">
        <v>1.02</v>
      </c>
      <c r="E7" s="112">
        <v>1.02</v>
      </c>
      <c r="F7" s="112">
        <v>1.02</v>
      </c>
      <c r="G7" s="112">
        <v>0.99</v>
      </c>
      <c r="H7" s="112">
        <v>0.96</v>
      </c>
      <c r="I7" s="112">
        <v>0.95</v>
      </c>
      <c r="J7" s="112">
        <v>0.97</v>
      </c>
      <c r="K7" s="112">
        <v>0.97</v>
      </c>
      <c r="L7" s="112">
        <v>0.96</v>
      </c>
      <c r="M7" s="112">
        <v>0.95</v>
      </c>
      <c r="N7" s="112">
        <v>0.95</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1" t="s">
        <v>49</v>
      </c>
      <c r="C8" s="112">
        <v>1.07</v>
      </c>
      <c r="D8" s="112">
        <v>1.08</v>
      </c>
      <c r="E8" s="112">
        <v>1.08</v>
      </c>
      <c r="F8" s="112">
        <v>1.0900000000000001</v>
      </c>
      <c r="G8" s="112">
        <v>1.01</v>
      </c>
      <c r="H8" s="112">
        <v>0.96</v>
      </c>
      <c r="I8" s="112">
        <v>0.95</v>
      </c>
      <c r="J8" s="112">
        <v>0.98</v>
      </c>
      <c r="K8" s="112">
        <v>0.97</v>
      </c>
      <c r="L8" s="112">
        <v>0.96</v>
      </c>
      <c r="M8" s="112">
        <v>0.95</v>
      </c>
      <c r="N8" s="112">
        <v>0.95</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1" t="s">
        <v>50</v>
      </c>
      <c r="C9" s="112">
        <v>1.04</v>
      </c>
      <c r="D9" s="112">
        <v>1.04</v>
      </c>
      <c r="E9" s="112">
        <v>1.04</v>
      </c>
      <c r="F9" s="112">
        <v>1.05</v>
      </c>
      <c r="G9" s="112">
        <v>1.01</v>
      </c>
      <c r="H9" s="112">
        <v>0.99</v>
      </c>
      <c r="I9" s="112">
        <v>0.99</v>
      </c>
      <c r="J9" s="112">
        <v>1</v>
      </c>
      <c r="K9" s="112">
        <v>0.99</v>
      </c>
      <c r="L9" s="112">
        <v>0.99</v>
      </c>
      <c r="M9" s="112">
        <v>0.99</v>
      </c>
      <c r="N9" s="112">
        <v>0.99</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1" t="s">
        <v>51</v>
      </c>
      <c r="C10" s="112">
        <v>1.07</v>
      </c>
      <c r="D10" s="112">
        <v>1.08</v>
      </c>
      <c r="E10" s="112">
        <v>1.08</v>
      </c>
      <c r="F10" s="112">
        <v>1.0900000000000001</v>
      </c>
      <c r="G10" s="112">
        <v>0.99</v>
      </c>
      <c r="H10" s="112">
        <v>0.94</v>
      </c>
      <c r="I10" s="112">
        <v>0.92</v>
      </c>
      <c r="J10" s="112">
        <v>0.96</v>
      </c>
      <c r="K10" s="112">
        <v>0.94</v>
      </c>
      <c r="L10" s="112">
        <v>0.94</v>
      </c>
      <c r="M10" s="112">
        <v>0.92</v>
      </c>
      <c r="N10" s="112">
        <v>0.92</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1" t="s">
        <v>52</v>
      </c>
      <c r="C11" s="112">
        <v>1.07</v>
      </c>
      <c r="D11" s="112">
        <v>1.08</v>
      </c>
      <c r="E11" s="112">
        <v>1.08</v>
      </c>
      <c r="F11" s="112">
        <v>1.0900000000000001</v>
      </c>
      <c r="G11" s="112">
        <v>1.01</v>
      </c>
      <c r="H11" s="112">
        <v>0.97</v>
      </c>
      <c r="I11" s="112">
        <v>0.95</v>
      </c>
      <c r="J11" s="112">
        <v>0.98</v>
      </c>
      <c r="K11" s="112">
        <v>0.97</v>
      </c>
      <c r="L11" s="112">
        <v>0.96</v>
      </c>
      <c r="M11" s="112">
        <v>0.95</v>
      </c>
      <c r="N11" s="112">
        <v>0.95</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1" t="s">
        <v>53</v>
      </c>
      <c r="C12" s="112">
        <v>1.1599999999999999</v>
      </c>
      <c r="D12" s="112">
        <v>1.1599999999999999</v>
      </c>
      <c r="E12" s="112">
        <v>1.1599999999999999</v>
      </c>
      <c r="F12" s="112">
        <v>1.19</v>
      </c>
      <c r="G12" s="112">
        <v>1.07</v>
      </c>
      <c r="H12" s="112">
        <v>1.01</v>
      </c>
      <c r="I12" s="112">
        <v>0.99</v>
      </c>
      <c r="J12" s="112">
        <v>1.01</v>
      </c>
      <c r="K12" s="112">
        <v>1.01</v>
      </c>
      <c r="L12" s="112">
        <v>1.01</v>
      </c>
      <c r="M12" s="112">
        <v>0.99</v>
      </c>
      <c r="N12" s="112">
        <v>0.99</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1" t="s">
        <v>54</v>
      </c>
      <c r="C13" s="112">
        <v>1.07</v>
      </c>
      <c r="D13" s="112">
        <v>1.08</v>
      </c>
      <c r="E13" s="112">
        <v>1.08</v>
      </c>
      <c r="F13" s="112">
        <v>1.0900000000000001</v>
      </c>
      <c r="G13" s="112">
        <v>1.01</v>
      </c>
      <c r="H13" s="112">
        <v>0.97</v>
      </c>
      <c r="I13" s="112">
        <v>0.95</v>
      </c>
      <c r="J13" s="112">
        <v>0.98</v>
      </c>
      <c r="K13" s="112">
        <v>0.97</v>
      </c>
      <c r="L13" s="112">
        <v>0.97</v>
      </c>
      <c r="M13" s="112">
        <v>0.95</v>
      </c>
      <c r="N13" s="112">
        <v>0.95</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1" t="s">
        <v>55</v>
      </c>
      <c r="C14" s="112">
        <v>1.08</v>
      </c>
      <c r="D14" s="112">
        <v>1.0900000000000001</v>
      </c>
      <c r="E14" s="112">
        <v>1.0900000000000001</v>
      </c>
      <c r="F14" s="112">
        <v>1.1000000000000001</v>
      </c>
      <c r="G14" s="112">
        <v>1.06</v>
      </c>
      <c r="H14" s="112">
        <v>1.04</v>
      </c>
      <c r="I14" s="112">
        <v>1.04</v>
      </c>
      <c r="J14" s="112">
        <v>1.04</v>
      </c>
      <c r="K14" s="112">
        <v>1.04</v>
      </c>
      <c r="L14" s="112">
        <v>1.04</v>
      </c>
      <c r="M14" s="112">
        <v>1.04</v>
      </c>
      <c r="N14" s="112">
        <v>1.04</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1" t="s">
        <v>56</v>
      </c>
      <c r="C15" s="112">
        <v>1.07</v>
      </c>
      <c r="D15" s="112">
        <v>1.08</v>
      </c>
      <c r="E15" s="112">
        <v>1.08</v>
      </c>
      <c r="F15" s="112">
        <v>1.0900000000000001</v>
      </c>
      <c r="G15" s="112">
        <v>1.02</v>
      </c>
      <c r="H15" s="112">
        <v>0.97</v>
      </c>
      <c r="I15" s="112">
        <v>0.96</v>
      </c>
      <c r="J15" s="112">
        <v>0.98</v>
      </c>
      <c r="K15" s="112">
        <v>0.98</v>
      </c>
      <c r="L15" s="112">
        <v>0.97</v>
      </c>
      <c r="M15" s="112">
        <v>0.96</v>
      </c>
      <c r="N15" s="112">
        <v>0.96</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1" t="s">
        <v>57</v>
      </c>
      <c r="C16" s="112">
        <v>1.07</v>
      </c>
      <c r="D16" s="112">
        <v>1.08</v>
      </c>
      <c r="E16" s="112">
        <v>1.08</v>
      </c>
      <c r="F16" s="112">
        <v>1.0900000000000001</v>
      </c>
      <c r="G16" s="112">
        <v>0.99</v>
      </c>
      <c r="H16" s="112">
        <v>0.94</v>
      </c>
      <c r="I16" s="112">
        <v>0.91</v>
      </c>
      <c r="J16" s="112">
        <v>0.96</v>
      </c>
      <c r="K16" s="112">
        <v>0.94</v>
      </c>
      <c r="L16" s="112">
        <v>0.93</v>
      </c>
      <c r="M16" s="112">
        <v>0.91</v>
      </c>
      <c r="N16" s="112">
        <v>0.91</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1" t="s">
        <v>58</v>
      </c>
      <c r="C17" s="112">
        <v>1.07</v>
      </c>
      <c r="D17" s="112">
        <v>1.08</v>
      </c>
      <c r="E17" s="112">
        <v>1.08</v>
      </c>
      <c r="F17" s="112">
        <v>1.0900000000000001</v>
      </c>
      <c r="G17" s="112">
        <v>0.99</v>
      </c>
      <c r="H17" s="112">
        <v>0.94</v>
      </c>
      <c r="I17" s="112">
        <v>0.91</v>
      </c>
      <c r="J17" s="112">
        <v>0.96</v>
      </c>
      <c r="K17" s="112">
        <v>0.94</v>
      </c>
      <c r="L17" s="112">
        <v>0.93</v>
      </c>
      <c r="M17" s="112">
        <v>0.91</v>
      </c>
      <c r="N17" s="112">
        <v>0.91</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1" t="s">
        <v>59</v>
      </c>
      <c r="C18" s="112">
        <v>1.08</v>
      </c>
      <c r="D18" s="112">
        <v>1.0900000000000001</v>
      </c>
      <c r="E18" s="112">
        <v>1.0900000000000001</v>
      </c>
      <c r="F18" s="112">
        <v>1.1000000000000001</v>
      </c>
      <c r="G18" s="112">
        <v>1.06</v>
      </c>
      <c r="H18" s="112">
        <v>1.05</v>
      </c>
      <c r="I18" s="112">
        <v>1.05</v>
      </c>
      <c r="J18" s="112">
        <v>1.04</v>
      </c>
      <c r="K18" s="112">
        <v>1.04</v>
      </c>
      <c r="L18" s="112">
        <v>1.05</v>
      </c>
      <c r="M18" s="112">
        <v>1.05</v>
      </c>
      <c r="N18" s="112">
        <v>1.05</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1" t="s">
        <v>60</v>
      </c>
      <c r="C19" s="112">
        <v>1.08</v>
      </c>
      <c r="D19" s="112">
        <v>1.08</v>
      </c>
      <c r="E19" s="112">
        <v>1.08</v>
      </c>
      <c r="F19" s="112">
        <v>1.1000000000000001</v>
      </c>
      <c r="G19" s="112">
        <v>1.03</v>
      </c>
      <c r="H19" s="112">
        <v>1</v>
      </c>
      <c r="I19" s="112">
        <v>0.99</v>
      </c>
      <c r="J19" s="112">
        <v>1</v>
      </c>
      <c r="K19" s="112">
        <v>1</v>
      </c>
      <c r="L19" s="112">
        <v>1</v>
      </c>
      <c r="M19" s="112">
        <v>0.99</v>
      </c>
      <c r="N19" s="112">
        <v>0.99</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1" t="s">
        <v>61</v>
      </c>
      <c r="C20" s="112">
        <v>1.07</v>
      </c>
      <c r="D20" s="112">
        <v>1.08</v>
      </c>
      <c r="E20" s="112">
        <v>1.08</v>
      </c>
      <c r="F20" s="112">
        <v>1.0900000000000001</v>
      </c>
      <c r="G20" s="112">
        <v>0.99</v>
      </c>
      <c r="H20" s="112">
        <v>0.94</v>
      </c>
      <c r="I20" s="112">
        <v>0.91</v>
      </c>
      <c r="J20" s="112">
        <v>0.96</v>
      </c>
      <c r="K20" s="112">
        <v>0.94</v>
      </c>
      <c r="L20" s="112">
        <v>0.93</v>
      </c>
      <c r="M20" s="112">
        <v>0.92</v>
      </c>
      <c r="N20" s="112">
        <v>0.92</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1" t="s">
        <v>62</v>
      </c>
      <c r="C21" s="112">
        <v>1.07</v>
      </c>
      <c r="D21" s="112">
        <v>1.08</v>
      </c>
      <c r="E21" s="112">
        <v>1.08</v>
      </c>
      <c r="F21" s="112">
        <v>1.0900000000000001</v>
      </c>
      <c r="G21" s="112">
        <v>1.02</v>
      </c>
      <c r="H21" s="112">
        <v>0.97</v>
      </c>
      <c r="I21" s="112">
        <v>0.96</v>
      </c>
      <c r="J21" s="112">
        <v>0.98</v>
      </c>
      <c r="K21" s="112">
        <v>0.98</v>
      </c>
      <c r="L21" s="112">
        <v>0.97</v>
      </c>
      <c r="M21" s="112">
        <v>0.96</v>
      </c>
      <c r="N21" s="112">
        <v>0.96</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1" t="s">
        <v>63</v>
      </c>
      <c r="C22" s="112">
        <v>1.05</v>
      </c>
      <c r="D22" s="112">
        <v>1.05</v>
      </c>
      <c r="E22" s="112">
        <v>1.05</v>
      </c>
      <c r="F22" s="112">
        <v>1.06</v>
      </c>
      <c r="G22" s="112">
        <v>1.08</v>
      </c>
      <c r="H22" s="112">
        <v>1.1100000000000001</v>
      </c>
      <c r="I22" s="112">
        <v>1.1299999999999999</v>
      </c>
      <c r="J22" s="112">
        <v>1.08</v>
      </c>
      <c r="K22" s="112">
        <v>1.1000000000000001</v>
      </c>
      <c r="L22" s="112">
        <v>1.1200000000000001</v>
      </c>
      <c r="M22" s="112">
        <v>1.1299999999999999</v>
      </c>
      <c r="N22" s="112">
        <v>1.1299999999999999</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1" t="s">
        <v>64</v>
      </c>
      <c r="C23" s="112">
        <v>1</v>
      </c>
      <c r="D23" s="112">
        <v>1</v>
      </c>
      <c r="E23" s="112">
        <v>1</v>
      </c>
      <c r="F23" s="112">
        <v>1</v>
      </c>
      <c r="G23" s="112">
        <v>1.02</v>
      </c>
      <c r="H23" s="112">
        <v>1.03</v>
      </c>
      <c r="I23" s="112">
        <v>1.03</v>
      </c>
      <c r="J23" s="112">
        <v>1.02</v>
      </c>
      <c r="K23" s="112">
        <v>1.03</v>
      </c>
      <c r="L23" s="112">
        <v>1.03</v>
      </c>
      <c r="M23" s="112">
        <v>1.03</v>
      </c>
      <c r="N23" s="112">
        <v>1.03</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1" t="s">
        <v>65</v>
      </c>
      <c r="C24" s="112">
        <v>1.2</v>
      </c>
      <c r="D24" s="112">
        <v>1.18</v>
      </c>
      <c r="E24" s="112">
        <v>1.18</v>
      </c>
      <c r="F24" s="112">
        <v>1.1599999999999999</v>
      </c>
      <c r="G24" s="112">
        <v>1.76</v>
      </c>
      <c r="H24" s="112">
        <v>2.25</v>
      </c>
      <c r="I24" s="112">
        <v>2.5299999999999998</v>
      </c>
      <c r="J24" s="112">
        <v>1.93</v>
      </c>
      <c r="K24" s="112">
        <v>2.15</v>
      </c>
      <c r="L24" s="112">
        <v>2.31</v>
      </c>
      <c r="M24" s="112">
        <v>2.5299999999999998</v>
      </c>
      <c r="N24" s="112">
        <v>2.5299999999999998</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1" t="s">
        <v>66</v>
      </c>
      <c r="C25" s="112">
        <v>1.18</v>
      </c>
      <c r="D25" s="112">
        <v>1.1599999999999999</v>
      </c>
      <c r="E25" s="112">
        <v>1.1599999999999999</v>
      </c>
      <c r="F25" s="112">
        <v>1.1499999999999999</v>
      </c>
      <c r="G25" s="112">
        <v>1.63</v>
      </c>
      <c r="H25" s="112">
        <v>2.04</v>
      </c>
      <c r="I25" s="112">
        <v>2.27</v>
      </c>
      <c r="J25" s="112">
        <v>1.78</v>
      </c>
      <c r="K25" s="112">
        <v>1.96</v>
      </c>
      <c r="L25" s="112">
        <v>2.09</v>
      </c>
      <c r="M25" s="112">
        <v>2.27</v>
      </c>
      <c r="N25" s="112">
        <v>2.27</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1" t="s">
        <v>67</v>
      </c>
      <c r="C26" s="112">
        <v>1.03</v>
      </c>
      <c r="D26" s="112">
        <v>1.02</v>
      </c>
      <c r="E26" s="112">
        <v>1.02</v>
      </c>
      <c r="F26" s="112">
        <v>1.02</v>
      </c>
      <c r="G26" s="112">
        <v>1.1499999999999999</v>
      </c>
      <c r="H26" s="112">
        <v>1.24</v>
      </c>
      <c r="I26" s="112">
        <v>1.29</v>
      </c>
      <c r="J26" s="112">
        <v>1.18</v>
      </c>
      <c r="K26" s="112">
        <v>1.22</v>
      </c>
      <c r="L26" s="112">
        <v>1.25</v>
      </c>
      <c r="M26" s="112">
        <v>1.29</v>
      </c>
      <c r="N26" s="112">
        <v>1.29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1" t="s">
        <v>68</v>
      </c>
      <c r="C27" s="112">
        <v>1.18</v>
      </c>
      <c r="D27" s="112">
        <v>1.17</v>
      </c>
      <c r="E27" s="112">
        <v>1.17</v>
      </c>
      <c r="F27" s="112">
        <v>1.1599999999999999</v>
      </c>
      <c r="G27" s="112">
        <v>1.36</v>
      </c>
      <c r="H27" s="112">
        <v>1.59</v>
      </c>
      <c r="I27" s="112">
        <v>1.71</v>
      </c>
      <c r="J27" s="112">
        <v>1.44</v>
      </c>
      <c r="K27" s="112">
        <v>1.54</v>
      </c>
      <c r="L27" s="112">
        <v>1.61</v>
      </c>
      <c r="M27" s="112">
        <v>1.72</v>
      </c>
      <c r="N27" s="112">
        <v>1.72</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1" t="s">
        <v>69</v>
      </c>
      <c r="C28" s="112">
        <v>1.08</v>
      </c>
      <c r="D28" s="112">
        <v>1.08</v>
      </c>
      <c r="E28" s="112">
        <v>1.08</v>
      </c>
      <c r="F28" s="112">
        <v>1.08</v>
      </c>
      <c r="G28" s="112">
        <v>1.25</v>
      </c>
      <c r="H28" s="112">
        <v>1.39</v>
      </c>
      <c r="I28" s="112">
        <v>1.47</v>
      </c>
      <c r="J28" s="112">
        <v>1.29</v>
      </c>
      <c r="K28" s="112">
        <v>1.36</v>
      </c>
      <c r="L28" s="112">
        <v>1.41</v>
      </c>
      <c r="M28" s="112">
        <v>1.47</v>
      </c>
      <c r="N28" s="112">
        <v>1.47</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1" t="s">
        <v>70</v>
      </c>
      <c r="C29" s="112">
        <v>1.03</v>
      </c>
      <c r="D29" s="112">
        <v>1.03</v>
      </c>
      <c r="E29" s="112">
        <v>1.03</v>
      </c>
      <c r="F29" s="112">
        <v>1.02</v>
      </c>
      <c r="G29" s="112">
        <v>1.18</v>
      </c>
      <c r="H29" s="112">
        <v>1.3</v>
      </c>
      <c r="I29" s="112">
        <v>1.36</v>
      </c>
      <c r="J29" s="112">
        <v>1.22</v>
      </c>
      <c r="K29" s="112">
        <v>1.27</v>
      </c>
      <c r="L29" s="112">
        <v>1.31</v>
      </c>
      <c r="M29" s="112">
        <v>1.36</v>
      </c>
      <c r="N29" s="112">
        <v>1.36</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1" t="s">
        <v>71</v>
      </c>
      <c r="C30" s="112">
        <v>1.04</v>
      </c>
      <c r="D30" s="112">
        <v>1.04</v>
      </c>
      <c r="E30" s="112">
        <v>1.04</v>
      </c>
      <c r="F30" s="112">
        <v>1.05</v>
      </c>
      <c r="G30" s="112">
        <v>1.01</v>
      </c>
      <c r="H30" s="112">
        <v>1</v>
      </c>
      <c r="I30" s="112">
        <v>0.99</v>
      </c>
      <c r="J30" s="112">
        <v>1</v>
      </c>
      <c r="K30" s="112">
        <v>1</v>
      </c>
      <c r="L30" s="112">
        <v>1</v>
      </c>
      <c r="M30" s="112">
        <v>0.99</v>
      </c>
      <c r="N30" s="112">
        <v>0.99</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1" t="s">
        <v>72</v>
      </c>
      <c r="C31" s="112">
        <v>1.04</v>
      </c>
      <c r="D31" s="112">
        <v>1.04</v>
      </c>
      <c r="E31" s="112">
        <v>1.04</v>
      </c>
      <c r="F31" s="112">
        <v>1.05</v>
      </c>
      <c r="G31" s="112">
        <v>1.01</v>
      </c>
      <c r="H31" s="112">
        <v>0.99</v>
      </c>
      <c r="I31" s="112">
        <v>0.99</v>
      </c>
      <c r="J31" s="112">
        <v>1</v>
      </c>
      <c r="K31" s="112">
        <v>0.99</v>
      </c>
      <c r="L31" s="112">
        <v>0.99</v>
      </c>
      <c r="M31" s="112">
        <v>0.99</v>
      </c>
      <c r="N31" s="112">
        <v>0.99</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1" t="s">
        <v>73</v>
      </c>
      <c r="C32" s="112">
        <v>1.02</v>
      </c>
      <c r="D32" s="112">
        <v>1.01</v>
      </c>
      <c r="E32" s="112">
        <v>1.01</v>
      </c>
      <c r="F32" s="112">
        <v>1.01</v>
      </c>
      <c r="G32" s="112">
        <v>1.08</v>
      </c>
      <c r="H32" s="112">
        <v>1.1299999999999999</v>
      </c>
      <c r="I32" s="112">
        <v>1.1599999999999999</v>
      </c>
      <c r="J32" s="112">
        <v>1.1000000000000001</v>
      </c>
      <c r="K32" s="112">
        <v>1.1200000000000001</v>
      </c>
      <c r="L32" s="112">
        <v>1.1399999999999999</v>
      </c>
      <c r="M32" s="112">
        <v>1.1599999999999999</v>
      </c>
      <c r="N32" s="112">
        <v>1.1599999999999999</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1" t="s">
        <v>74</v>
      </c>
      <c r="C33" s="112">
        <v>1.03</v>
      </c>
      <c r="D33" s="112">
        <v>1.03</v>
      </c>
      <c r="E33" s="112">
        <v>1.03</v>
      </c>
      <c r="F33" s="112">
        <v>1.02</v>
      </c>
      <c r="G33" s="112">
        <v>1.17</v>
      </c>
      <c r="H33" s="112">
        <v>1.29</v>
      </c>
      <c r="I33" s="112">
        <v>1.35</v>
      </c>
      <c r="J33" s="112">
        <v>1.21</v>
      </c>
      <c r="K33" s="112">
        <v>1.26</v>
      </c>
      <c r="L33" s="112">
        <v>1.3</v>
      </c>
      <c r="M33" s="112">
        <v>1.35</v>
      </c>
      <c r="N33" s="112">
        <v>1.35</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1" t="s">
        <v>75</v>
      </c>
      <c r="C34" s="112">
        <v>1</v>
      </c>
      <c r="D34" s="112">
        <v>1</v>
      </c>
      <c r="E34" s="112">
        <v>1</v>
      </c>
      <c r="F34" s="112">
        <v>1</v>
      </c>
      <c r="G34" s="112">
        <v>1.03</v>
      </c>
      <c r="H34" s="112">
        <v>1.04</v>
      </c>
      <c r="I34" s="112">
        <v>1.05</v>
      </c>
      <c r="J34" s="112">
        <v>1.03</v>
      </c>
      <c r="K34" s="112">
        <v>1.04</v>
      </c>
      <c r="L34" s="112">
        <v>1.04</v>
      </c>
      <c r="M34" s="112">
        <v>1.05</v>
      </c>
      <c r="N34" s="112">
        <v>1.05</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1" t="s">
        <v>76</v>
      </c>
      <c r="C35" s="112">
        <v>1.02</v>
      </c>
      <c r="D35" s="112">
        <v>1.02</v>
      </c>
      <c r="E35" s="112">
        <v>1.02</v>
      </c>
      <c r="F35" s="112">
        <v>1.02</v>
      </c>
      <c r="G35" s="112">
        <v>1.1299999999999999</v>
      </c>
      <c r="H35" s="112">
        <v>1.22</v>
      </c>
      <c r="I35" s="112">
        <v>1.26</v>
      </c>
      <c r="J35" s="112">
        <v>1.1599999999999999</v>
      </c>
      <c r="K35" s="112">
        <v>1.2</v>
      </c>
      <c r="L35" s="112">
        <v>1.23</v>
      </c>
      <c r="M35" s="112">
        <v>1.26</v>
      </c>
      <c r="N35" s="112">
        <v>1.26</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1" t="s">
        <v>77</v>
      </c>
      <c r="C36" s="112">
        <v>1.35</v>
      </c>
      <c r="D36" s="112">
        <v>1.36</v>
      </c>
      <c r="E36" s="112">
        <v>1.36</v>
      </c>
      <c r="F36" s="112">
        <v>1.41</v>
      </c>
      <c r="G36" s="112">
        <v>1.29</v>
      </c>
      <c r="H36" s="112">
        <v>1.26</v>
      </c>
      <c r="I36" s="112">
        <v>1.28</v>
      </c>
      <c r="J36" s="112">
        <v>1.21</v>
      </c>
      <c r="K36" s="112">
        <v>1.24</v>
      </c>
      <c r="L36" s="112">
        <v>1.27</v>
      </c>
      <c r="M36" s="112">
        <v>1.28</v>
      </c>
      <c r="N36" s="112">
        <v>1.28</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1" t="s">
        <v>13</v>
      </c>
      <c r="C37" s="112">
        <v>1.39</v>
      </c>
      <c r="D37" s="112">
        <v>1.4</v>
      </c>
      <c r="E37" s="112">
        <v>1.4</v>
      </c>
      <c r="F37" s="112">
        <v>1.47</v>
      </c>
      <c r="G37" s="112">
        <v>1.29</v>
      </c>
      <c r="H37" s="112">
        <v>1.24</v>
      </c>
      <c r="I37" s="112">
        <v>1.24</v>
      </c>
      <c r="J37" s="112">
        <v>1.19</v>
      </c>
      <c r="K37" s="112">
        <v>1.22</v>
      </c>
      <c r="L37" s="112">
        <v>1.24</v>
      </c>
      <c r="M37" s="112">
        <v>1.24</v>
      </c>
      <c r="N37" s="112">
        <v>1.24</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1" t="s">
        <v>78</v>
      </c>
      <c r="C38" s="112">
        <v>0.95</v>
      </c>
      <c r="D38" s="112">
        <v>0.95</v>
      </c>
      <c r="E38" s="112">
        <v>0.95</v>
      </c>
      <c r="F38" s="112">
        <v>0.94</v>
      </c>
      <c r="G38" s="112">
        <v>0.93</v>
      </c>
      <c r="H38" s="112">
        <v>0.92</v>
      </c>
      <c r="I38" s="112">
        <v>0.91</v>
      </c>
      <c r="J38" s="112">
        <v>0.94</v>
      </c>
      <c r="K38" s="112">
        <v>0.93</v>
      </c>
      <c r="L38" s="112">
        <v>0.92</v>
      </c>
      <c r="M38" s="112">
        <v>0.91</v>
      </c>
      <c r="N38" s="112">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1" t="s">
        <v>79</v>
      </c>
      <c r="C39" s="112">
        <v>0.95</v>
      </c>
      <c r="D39" s="112">
        <v>0.95</v>
      </c>
      <c r="E39" s="112">
        <v>0.95</v>
      </c>
      <c r="F39" s="112">
        <v>0.94</v>
      </c>
      <c r="G39" s="112">
        <v>0.95</v>
      </c>
      <c r="H39" s="112">
        <v>0.95</v>
      </c>
      <c r="I39" s="112">
        <v>0.94</v>
      </c>
      <c r="J39" s="112">
        <v>0.96</v>
      </c>
      <c r="K39" s="112">
        <v>0.95</v>
      </c>
      <c r="L39" s="112">
        <v>0.95</v>
      </c>
      <c r="M39" s="112">
        <v>0.94</v>
      </c>
      <c r="N39" s="112">
        <v>0.94</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1" t="s">
        <v>80</v>
      </c>
      <c r="C40" s="112">
        <v>0.95</v>
      </c>
      <c r="D40" s="112">
        <v>0.95</v>
      </c>
      <c r="E40" s="112">
        <v>0.95</v>
      </c>
      <c r="F40" s="112">
        <v>0.94</v>
      </c>
      <c r="G40" s="112">
        <v>0.97</v>
      </c>
      <c r="H40" s="112">
        <v>0.98</v>
      </c>
      <c r="I40" s="112">
        <v>0.98</v>
      </c>
      <c r="J40" s="112">
        <v>0.98</v>
      </c>
      <c r="K40" s="112">
        <v>0.98</v>
      </c>
      <c r="L40" s="112">
        <v>0.98</v>
      </c>
      <c r="M40" s="112">
        <v>0.98</v>
      </c>
      <c r="N40" s="112">
        <v>0.98</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1" t="s">
        <v>81</v>
      </c>
      <c r="C41" s="112">
        <v>0.95</v>
      </c>
      <c r="D41" s="112">
        <v>0.95</v>
      </c>
      <c r="E41" s="112">
        <v>0.95</v>
      </c>
      <c r="F41" s="112">
        <v>0.94</v>
      </c>
      <c r="G41" s="112">
        <v>0.98</v>
      </c>
      <c r="H41" s="112">
        <v>0.99</v>
      </c>
      <c r="I41" s="112">
        <v>0.99</v>
      </c>
      <c r="J41" s="112">
        <v>0.99</v>
      </c>
      <c r="K41" s="112">
        <v>0.99</v>
      </c>
      <c r="L41" s="112">
        <v>0.99</v>
      </c>
      <c r="M41" s="112">
        <v>0.99</v>
      </c>
      <c r="N41" s="112">
        <v>0.99</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1" t="s">
        <v>82</v>
      </c>
      <c r="C42" s="112">
        <v>0.96</v>
      </c>
      <c r="D42" s="112">
        <v>0.96</v>
      </c>
      <c r="E42" s="112">
        <v>0.96</v>
      </c>
      <c r="F42" s="112">
        <v>0.95</v>
      </c>
      <c r="G42" s="112">
        <v>1.02</v>
      </c>
      <c r="H42" s="112">
        <v>1.06</v>
      </c>
      <c r="I42" s="112">
        <v>1.08</v>
      </c>
      <c r="J42" s="112">
        <v>1.04</v>
      </c>
      <c r="K42" s="112">
        <v>1.06</v>
      </c>
      <c r="L42" s="112">
        <v>1.07</v>
      </c>
      <c r="M42" s="112">
        <v>1.08</v>
      </c>
      <c r="N42" s="112">
        <v>1.08</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1" t="s">
        <v>83</v>
      </c>
      <c r="C43" s="112">
        <v>1.1499999999999999</v>
      </c>
      <c r="D43" s="112">
        <v>1.1599999999999999</v>
      </c>
      <c r="E43" s="112">
        <v>1.1599999999999999</v>
      </c>
      <c r="F43" s="112">
        <v>1.19</v>
      </c>
      <c r="G43" s="112">
        <v>1.08</v>
      </c>
      <c r="H43" s="112">
        <v>1.03</v>
      </c>
      <c r="I43" s="112">
        <v>1.02</v>
      </c>
      <c r="J43" s="112">
        <v>1.03</v>
      </c>
      <c r="K43" s="112">
        <v>1.03</v>
      </c>
      <c r="L43" s="112">
        <v>1.03</v>
      </c>
      <c r="M43" s="112">
        <v>1.02</v>
      </c>
      <c r="N43" s="112">
        <v>1.02</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1" t="s">
        <v>171</v>
      </c>
      <c r="C44" s="112">
        <v>1.1499999999999999</v>
      </c>
      <c r="D44" s="112">
        <v>1.1599999999999999</v>
      </c>
      <c r="E44" s="112">
        <v>1.1599999999999999</v>
      </c>
      <c r="F44" s="112">
        <v>1.19</v>
      </c>
      <c r="G44" s="112">
        <v>1.08</v>
      </c>
      <c r="H44" s="112">
        <v>1.03</v>
      </c>
      <c r="I44" s="112">
        <v>1.01</v>
      </c>
      <c r="J44" s="112">
        <v>1.03</v>
      </c>
      <c r="K44" s="112">
        <v>1.03</v>
      </c>
      <c r="L44" s="112">
        <v>1.03</v>
      </c>
      <c r="M44" s="112">
        <v>1.02</v>
      </c>
      <c r="N44" s="112">
        <v>1.02</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1" t="s">
        <v>84</v>
      </c>
      <c r="C45" s="112">
        <v>1.01</v>
      </c>
      <c r="D45" s="112">
        <v>1.02</v>
      </c>
      <c r="E45" s="112">
        <v>1.02</v>
      </c>
      <c r="F45" s="112">
        <v>1.02</v>
      </c>
      <c r="G45" s="112">
        <v>0.94</v>
      </c>
      <c r="H45" s="112">
        <v>0.88</v>
      </c>
      <c r="I45" s="112">
        <v>0.85</v>
      </c>
      <c r="J45" s="112">
        <v>0.91</v>
      </c>
      <c r="K45" s="112">
        <v>0.89</v>
      </c>
      <c r="L45" s="112">
        <v>0.87</v>
      </c>
      <c r="M45" s="112">
        <v>0.85</v>
      </c>
      <c r="N45" s="112">
        <v>0.85</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1" t="s">
        <v>85</v>
      </c>
      <c r="C46" s="112">
        <v>0.98</v>
      </c>
      <c r="D46" s="112">
        <v>0.98</v>
      </c>
      <c r="E46" s="112">
        <v>0.98</v>
      </c>
      <c r="F46" s="112">
        <v>0.98</v>
      </c>
      <c r="G46" s="112">
        <v>0.95</v>
      </c>
      <c r="H46" s="112">
        <v>0.93</v>
      </c>
      <c r="I46" s="112">
        <v>0.92</v>
      </c>
      <c r="J46" s="112">
        <v>0.95</v>
      </c>
      <c r="K46" s="112">
        <v>0.94</v>
      </c>
      <c r="L46" s="112">
        <v>0.93</v>
      </c>
      <c r="M46" s="112">
        <v>0.92</v>
      </c>
      <c r="N46" s="112">
        <v>0.92</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1" t="s">
        <v>86</v>
      </c>
      <c r="C47" s="112">
        <v>0.98</v>
      </c>
      <c r="D47" s="112">
        <v>0.98</v>
      </c>
      <c r="E47" s="112">
        <v>0.98</v>
      </c>
      <c r="F47" s="112">
        <v>0.98</v>
      </c>
      <c r="G47" s="112">
        <v>0.91</v>
      </c>
      <c r="H47" s="112">
        <v>0.86</v>
      </c>
      <c r="I47" s="112">
        <v>0.84</v>
      </c>
      <c r="J47" s="112">
        <v>0.9</v>
      </c>
      <c r="K47" s="112">
        <v>0.87</v>
      </c>
      <c r="L47" s="112">
        <v>0.86</v>
      </c>
      <c r="M47" s="112">
        <v>0.83</v>
      </c>
      <c r="N47" s="112">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1" t="s">
        <v>87</v>
      </c>
      <c r="C48" s="112">
        <v>0.98</v>
      </c>
      <c r="D48" s="112">
        <v>0.98</v>
      </c>
      <c r="E48" s="112">
        <v>0.98</v>
      </c>
      <c r="F48" s="112">
        <v>0.98</v>
      </c>
      <c r="G48" s="112">
        <v>0.93</v>
      </c>
      <c r="H48" s="112">
        <v>0.89</v>
      </c>
      <c r="I48" s="112">
        <v>0.87</v>
      </c>
      <c r="J48" s="112">
        <v>0.92</v>
      </c>
      <c r="K48" s="112">
        <v>0.9</v>
      </c>
      <c r="L48" s="112">
        <v>0.89</v>
      </c>
      <c r="M48" s="112">
        <v>0.87</v>
      </c>
      <c r="N48" s="112">
        <v>0.87</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1" t="s">
        <v>172</v>
      </c>
      <c r="C49" s="112">
        <v>1.1499999999999999</v>
      </c>
      <c r="D49" s="112">
        <v>1.1599999999999999</v>
      </c>
      <c r="E49" s="112">
        <v>1.1599999999999999</v>
      </c>
      <c r="F49" s="112">
        <v>1.19</v>
      </c>
      <c r="G49" s="112">
        <v>1.08</v>
      </c>
      <c r="H49" s="112">
        <v>1.04</v>
      </c>
      <c r="I49" s="112">
        <v>1.02</v>
      </c>
      <c r="J49" s="112">
        <v>1.03</v>
      </c>
      <c r="K49" s="112">
        <v>1.03</v>
      </c>
      <c r="L49" s="112">
        <v>1.04</v>
      </c>
      <c r="M49" s="112">
        <v>1.03</v>
      </c>
      <c r="N49" s="112">
        <v>1.03</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1" t="s">
        <v>88</v>
      </c>
      <c r="C50" s="112">
        <v>0.98</v>
      </c>
      <c r="D50" s="112">
        <v>0.98</v>
      </c>
      <c r="E50" s="112">
        <v>0.98</v>
      </c>
      <c r="F50" s="112">
        <v>0.98</v>
      </c>
      <c r="G50" s="112">
        <v>0.94</v>
      </c>
      <c r="H50" s="112">
        <v>0.91</v>
      </c>
      <c r="I50" s="112">
        <v>0.89</v>
      </c>
      <c r="J50" s="112">
        <v>0.93</v>
      </c>
      <c r="K50" s="112">
        <v>0.91</v>
      </c>
      <c r="L50" s="112">
        <v>0.9</v>
      </c>
      <c r="M50" s="112">
        <v>0.89</v>
      </c>
      <c r="N50" s="112">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1" t="s">
        <v>89</v>
      </c>
      <c r="C51" s="112">
        <v>0.98</v>
      </c>
      <c r="D51" s="112">
        <v>0.98</v>
      </c>
      <c r="E51" s="112">
        <v>0.98</v>
      </c>
      <c r="F51" s="112">
        <v>0.98</v>
      </c>
      <c r="G51" s="112">
        <v>0.94</v>
      </c>
      <c r="H51" s="112">
        <v>0.91</v>
      </c>
      <c r="I51" s="112">
        <v>0.89</v>
      </c>
      <c r="J51" s="112">
        <v>0.93</v>
      </c>
      <c r="K51" s="112">
        <v>0.91</v>
      </c>
      <c r="L51" s="112">
        <v>0.9</v>
      </c>
      <c r="M51" s="112">
        <v>0.89</v>
      </c>
      <c r="N51" s="112">
        <v>0.89</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1" t="s">
        <v>90</v>
      </c>
      <c r="C52" s="112">
        <v>1.1000000000000001</v>
      </c>
      <c r="D52" s="112">
        <v>1.1000000000000001</v>
      </c>
      <c r="E52" s="112">
        <v>1.1000000000000001</v>
      </c>
      <c r="F52" s="112">
        <v>1.1200000000000001</v>
      </c>
      <c r="G52" s="112">
        <v>1.02</v>
      </c>
      <c r="H52" s="112">
        <v>0.96</v>
      </c>
      <c r="I52" s="112">
        <v>0.94</v>
      </c>
      <c r="J52" s="112">
        <v>0.97</v>
      </c>
      <c r="K52" s="112">
        <v>0.96</v>
      </c>
      <c r="L52" s="112">
        <v>0.96</v>
      </c>
      <c r="M52" s="112">
        <v>0.94</v>
      </c>
      <c r="N52" s="112">
        <v>0.94</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1" t="s">
        <v>91</v>
      </c>
      <c r="C53" s="113">
        <v>0.98</v>
      </c>
      <c r="D53" s="113">
        <v>0.98</v>
      </c>
      <c r="E53" s="113">
        <v>0.98</v>
      </c>
      <c r="F53" s="113">
        <v>0.98</v>
      </c>
      <c r="G53" s="113">
        <v>0.94</v>
      </c>
      <c r="H53" s="113">
        <v>0.91</v>
      </c>
      <c r="I53" s="113">
        <v>0.89</v>
      </c>
      <c r="J53" s="113">
        <v>0.93</v>
      </c>
      <c r="K53" s="113">
        <v>0.91</v>
      </c>
      <c r="L53" s="113">
        <v>0.9</v>
      </c>
      <c r="M53" s="113">
        <v>0.89</v>
      </c>
      <c r="N53" s="113">
        <v>0.89</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1" t="s">
        <v>92</v>
      </c>
      <c r="C54" s="113">
        <v>1.02</v>
      </c>
      <c r="D54" s="113">
        <v>1.02</v>
      </c>
      <c r="E54" s="113">
        <v>1.02</v>
      </c>
      <c r="F54" s="113">
        <v>1.03</v>
      </c>
      <c r="G54" s="113">
        <v>0.96</v>
      </c>
      <c r="H54" s="113">
        <v>0.91</v>
      </c>
      <c r="I54" s="113">
        <v>0.89</v>
      </c>
      <c r="J54" s="113">
        <v>0.93</v>
      </c>
      <c r="K54" s="113">
        <v>0.92</v>
      </c>
      <c r="L54" s="113">
        <v>0.91</v>
      </c>
      <c r="M54" s="113">
        <v>0.89</v>
      </c>
      <c r="N54" s="113">
        <v>0.89</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1" t="s">
        <v>93</v>
      </c>
      <c r="C55" s="113">
        <v>1.1499999999999999</v>
      </c>
      <c r="D55" s="113">
        <v>1.1599999999999999</v>
      </c>
      <c r="E55" s="113">
        <v>1.1599999999999999</v>
      </c>
      <c r="F55" s="113">
        <v>1.19</v>
      </c>
      <c r="G55" s="113">
        <v>1.08</v>
      </c>
      <c r="H55" s="113">
        <v>1.04</v>
      </c>
      <c r="I55" s="113">
        <v>1.02</v>
      </c>
      <c r="J55" s="113">
        <v>1.03</v>
      </c>
      <c r="K55" s="113">
        <v>1.04</v>
      </c>
      <c r="L55" s="113">
        <v>1.04</v>
      </c>
      <c r="M55" s="113">
        <v>1.03</v>
      </c>
      <c r="N55" s="113">
        <v>1.03</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1" t="s">
        <v>94</v>
      </c>
      <c r="C56" s="113">
        <v>1.01</v>
      </c>
      <c r="D56" s="113">
        <v>1.02</v>
      </c>
      <c r="E56" s="113">
        <v>1.02</v>
      </c>
      <c r="F56" s="113">
        <v>1.02</v>
      </c>
      <c r="G56" s="113">
        <v>0.94</v>
      </c>
      <c r="H56" s="113">
        <v>0.89</v>
      </c>
      <c r="I56" s="113">
        <v>0.86</v>
      </c>
      <c r="J56" s="113">
        <v>0.92</v>
      </c>
      <c r="K56" s="113">
        <v>0.89</v>
      </c>
      <c r="L56" s="113">
        <v>0.88</v>
      </c>
      <c r="M56" s="113">
        <v>0.86</v>
      </c>
      <c r="N56" s="113">
        <v>0.86</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1" t="s">
        <v>95</v>
      </c>
      <c r="C57" s="113">
        <v>1</v>
      </c>
      <c r="D57" s="113">
        <v>0.99</v>
      </c>
      <c r="E57" s="113">
        <v>0.99</v>
      </c>
      <c r="F57" s="113">
        <v>0.99</v>
      </c>
      <c r="G57" s="113">
        <v>1.01</v>
      </c>
      <c r="H57" s="113">
        <v>1.02</v>
      </c>
      <c r="I57" s="113">
        <v>1.03</v>
      </c>
      <c r="J57" s="113">
        <v>1.02</v>
      </c>
      <c r="K57" s="113">
        <v>1.02</v>
      </c>
      <c r="L57" s="113">
        <v>1.03</v>
      </c>
      <c r="M57" s="113">
        <v>1.03</v>
      </c>
      <c r="N57" s="113">
        <v>1.03</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1" t="s">
        <v>96</v>
      </c>
      <c r="C58" s="113">
        <v>1.03</v>
      </c>
      <c r="D58" s="113">
        <v>1.03</v>
      </c>
      <c r="E58" s="113">
        <v>1.03</v>
      </c>
      <c r="F58" s="113">
        <v>1.03</v>
      </c>
      <c r="G58" s="113">
        <v>0.99</v>
      </c>
      <c r="H58" s="113">
        <v>0.96</v>
      </c>
      <c r="I58" s="113">
        <v>0.94</v>
      </c>
      <c r="J58" s="113">
        <v>0.97</v>
      </c>
      <c r="K58" s="113">
        <v>0.96</v>
      </c>
      <c r="L58" s="113">
        <v>0.96</v>
      </c>
      <c r="M58" s="113">
        <v>0.94</v>
      </c>
      <c r="N58" s="113">
        <v>0.94</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1" t="s">
        <v>97</v>
      </c>
      <c r="C59" s="113">
        <v>0.99</v>
      </c>
      <c r="D59" s="113">
        <v>0.99</v>
      </c>
      <c r="E59" s="113">
        <v>0.99</v>
      </c>
      <c r="F59" s="113">
        <v>0.99</v>
      </c>
      <c r="G59" s="113">
        <v>0.96</v>
      </c>
      <c r="H59" s="113">
        <v>0.94</v>
      </c>
      <c r="I59" s="113">
        <v>0.93</v>
      </c>
      <c r="J59" s="113">
        <v>0.95</v>
      </c>
      <c r="K59" s="113">
        <v>0.94</v>
      </c>
      <c r="L59" s="113">
        <v>0.94</v>
      </c>
      <c r="M59" s="113">
        <v>0.93</v>
      </c>
      <c r="N59" s="113">
        <v>0.93</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1" t="s">
        <v>98</v>
      </c>
      <c r="C60" s="113">
        <v>0.99</v>
      </c>
      <c r="D60" s="113">
        <v>0.99</v>
      </c>
      <c r="E60" s="113">
        <v>0.99</v>
      </c>
      <c r="F60" s="113">
        <v>0.99</v>
      </c>
      <c r="G60" s="113">
        <v>0.99</v>
      </c>
      <c r="H60" s="113">
        <v>0.99</v>
      </c>
      <c r="I60" s="113">
        <v>0.99</v>
      </c>
      <c r="J60" s="113">
        <v>1</v>
      </c>
      <c r="K60" s="113">
        <v>0.99</v>
      </c>
      <c r="L60" s="113">
        <v>0.99</v>
      </c>
      <c r="M60" s="113">
        <v>0.99</v>
      </c>
      <c r="N60" s="113">
        <v>0.99</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1" t="s">
        <v>99</v>
      </c>
      <c r="C61" s="113">
        <v>1.02</v>
      </c>
      <c r="D61" s="113">
        <v>1.02</v>
      </c>
      <c r="E61" s="113">
        <v>1.02</v>
      </c>
      <c r="F61" s="113">
        <v>1.03</v>
      </c>
      <c r="G61" s="113">
        <v>0.94</v>
      </c>
      <c r="H61" s="113">
        <v>0.89</v>
      </c>
      <c r="I61" s="113">
        <v>0.86</v>
      </c>
      <c r="J61" s="113">
        <v>0.92</v>
      </c>
      <c r="K61" s="113">
        <v>0.9</v>
      </c>
      <c r="L61" s="113">
        <v>0.88</v>
      </c>
      <c r="M61" s="113">
        <v>0.86</v>
      </c>
      <c r="N61" s="113">
        <v>0.86</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1" t="s">
        <v>100</v>
      </c>
      <c r="C62" s="113">
        <v>1.1499999999999999</v>
      </c>
      <c r="D62" s="113">
        <v>1.1499999999999999</v>
      </c>
      <c r="E62" s="113">
        <v>1.1499999999999999</v>
      </c>
      <c r="F62" s="113">
        <v>1.18</v>
      </c>
      <c r="G62" s="113">
        <v>1.06</v>
      </c>
      <c r="H62" s="113">
        <v>1.01</v>
      </c>
      <c r="I62" s="113">
        <v>0.99</v>
      </c>
      <c r="J62" s="113">
        <v>1.01</v>
      </c>
      <c r="K62" s="113">
        <v>1.01</v>
      </c>
      <c r="L62" s="113">
        <v>1.01</v>
      </c>
      <c r="M62" s="113">
        <v>0.99</v>
      </c>
      <c r="N62" s="113">
        <v>0.99</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1" t="s">
        <v>101</v>
      </c>
      <c r="C63" s="113">
        <v>1.02</v>
      </c>
      <c r="D63" s="113">
        <v>1.02</v>
      </c>
      <c r="E63" s="113">
        <v>1.02</v>
      </c>
      <c r="F63" s="113">
        <v>1.03</v>
      </c>
      <c r="G63" s="113">
        <v>0.94</v>
      </c>
      <c r="H63" s="113">
        <v>0.89</v>
      </c>
      <c r="I63" s="113">
        <v>0.86</v>
      </c>
      <c r="J63" s="113">
        <v>0.92</v>
      </c>
      <c r="K63" s="113">
        <v>0.9</v>
      </c>
      <c r="L63" s="113">
        <v>0.88</v>
      </c>
      <c r="M63" s="113">
        <v>0.86</v>
      </c>
      <c r="N63" s="113">
        <v>0.86</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1" t="s">
        <v>102</v>
      </c>
      <c r="C64" s="113">
        <v>1</v>
      </c>
      <c r="D64" s="113">
        <v>1</v>
      </c>
      <c r="E64" s="113">
        <v>1</v>
      </c>
      <c r="F64" s="113">
        <v>1</v>
      </c>
      <c r="G64" s="113">
        <v>0.94</v>
      </c>
      <c r="H64" s="113">
        <v>0.9</v>
      </c>
      <c r="I64" s="113">
        <v>0.88</v>
      </c>
      <c r="J64" s="113">
        <v>0.93</v>
      </c>
      <c r="K64" s="113">
        <v>0.91</v>
      </c>
      <c r="L64" s="113">
        <v>0.9</v>
      </c>
      <c r="M64" s="113">
        <v>0.88</v>
      </c>
      <c r="N64" s="113">
        <v>0.88</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1" t="s">
        <v>103</v>
      </c>
      <c r="C65" s="113">
        <v>1.08</v>
      </c>
      <c r="D65" s="113">
        <v>1.0900000000000001</v>
      </c>
      <c r="E65" s="113">
        <v>1.0900000000000001</v>
      </c>
      <c r="F65" s="113">
        <v>1.1000000000000001</v>
      </c>
      <c r="G65" s="113">
        <v>1.01</v>
      </c>
      <c r="H65" s="113">
        <v>0.95</v>
      </c>
      <c r="I65" s="113">
        <v>0.93</v>
      </c>
      <c r="J65" s="113">
        <v>0.97</v>
      </c>
      <c r="K65" s="113">
        <v>0.96</v>
      </c>
      <c r="L65" s="113">
        <v>0.95</v>
      </c>
      <c r="M65" s="113">
        <v>0.93</v>
      </c>
      <c r="N65" s="113">
        <v>0.93</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1" t="s">
        <v>104</v>
      </c>
      <c r="C66" s="113">
        <v>1.08</v>
      </c>
      <c r="D66" s="113">
        <v>1.08</v>
      </c>
      <c r="E66" s="113">
        <v>1.08</v>
      </c>
      <c r="F66" s="113">
        <v>1.1000000000000001</v>
      </c>
      <c r="G66" s="113">
        <v>1</v>
      </c>
      <c r="H66" s="113">
        <v>0.94</v>
      </c>
      <c r="I66" s="113">
        <v>0.91</v>
      </c>
      <c r="J66" s="113">
        <v>0.96</v>
      </c>
      <c r="K66" s="113">
        <v>0.94</v>
      </c>
      <c r="L66" s="113">
        <v>0.94</v>
      </c>
      <c r="M66" s="113">
        <v>0.92</v>
      </c>
      <c r="N66" s="113">
        <v>0.92</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1" t="s">
        <v>105</v>
      </c>
      <c r="C67" s="113">
        <v>1.08</v>
      </c>
      <c r="D67" s="113">
        <v>1.0900000000000001</v>
      </c>
      <c r="E67" s="113">
        <v>1.0900000000000001</v>
      </c>
      <c r="F67" s="113">
        <v>1.1000000000000001</v>
      </c>
      <c r="G67" s="113">
        <v>1</v>
      </c>
      <c r="H67" s="113">
        <v>0.95</v>
      </c>
      <c r="I67" s="113">
        <v>0.92</v>
      </c>
      <c r="J67" s="113">
        <v>0.96</v>
      </c>
      <c r="K67" s="113">
        <v>0.95</v>
      </c>
      <c r="L67" s="113">
        <v>0.94</v>
      </c>
      <c r="M67" s="113">
        <v>0.93</v>
      </c>
      <c r="N67" s="113">
        <v>0.93</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1" t="s">
        <v>106</v>
      </c>
      <c r="C68" s="113">
        <v>1.04</v>
      </c>
      <c r="D68" s="113">
        <v>1.05</v>
      </c>
      <c r="E68" s="113">
        <v>1.05</v>
      </c>
      <c r="F68" s="113">
        <v>1.06</v>
      </c>
      <c r="G68" s="113">
        <v>0.98</v>
      </c>
      <c r="H68" s="113">
        <v>0.93</v>
      </c>
      <c r="I68" s="113">
        <v>0.91</v>
      </c>
      <c r="J68" s="113">
        <v>0.95</v>
      </c>
      <c r="K68" s="113">
        <v>0.94</v>
      </c>
      <c r="L68" s="113">
        <v>0.93</v>
      </c>
      <c r="M68" s="113">
        <v>0.91</v>
      </c>
      <c r="N68" s="113">
        <v>0.91</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1" t="s">
        <v>107</v>
      </c>
      <c r="C69" s="113">
        <v>1.05</v>
      </c>
      <c r="D69" s="113">
        <v>1.05</v>
      </c>
      <c r="E69" s="113">
        <v>1.05</v>
      </c>
      <c r="F69" s="113">
        <v>1.06</v>
      </c>
      <c r="G69" s="113">
        <v>0.98</v>
      </c>
      <c r="H69" s="113">
        <v>0.93</v>
      </c>
      <c r="I69" s="113">
        <v>0.91</v>
      </c>
      <c r="J69" s="113">
        <v>0.95</v>
      </c>
      <c r="K69" s="113">
        <v>0.94</v>
      </c>
      <c r="L69" s="113">
        <v>0.93</v>
      </c>
      <c r="M69" s="113">
        <v>0.91</v>
      </c>
      <c r="N69" s="113">
        <v>0.91</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1" t="s">
        <v>108</v>
      </c>
      <c r="C70" s="113">
        <v>1.01</v>
      </c>
      <c r="D70" s="113">
        <v>1.01</v>
      </c>
      <c r="E70" s="113">
        <v>1.01</v>
      </c>
      <c r="F70" s="113">
        <v>1.01</v>
      </c>
      <c r="G70" s="113">
        <v>0.97</v>
      </c>
      <c r="H70" s="113">
        <v>0.93</v>
      </c>
      <c r="I70" s="113">
        <v>0.92</v>
      </c>
      <c r="J70" s="113">
        <v>0.95</v>
      </c>
      <c r="K70" s="113">
        <v>0.94</v>
      </c>
      <c r="L70" s="113">
        <v>0.93</v>
      </c>
      <c r="M70" s="113">
        <v>0.92</v>
      </c>
      <c r="N70" s="113">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1" t="s">
        <v>109</v>
      </c>
      <c r="C71" s="113">
        <v>1.04</v>
      </c>
      <c r="D71" s="113">
        <v>1.05</v>
      </c>
      <c r="E71" s="113">
        <v>1.05</v>
      </c>
      <c r="F71" s="113">
        <v>1.06</v>
      </c>
      <c r="G71" s="113">
        <v>0.97</v>
      </c>
      <c r="H71" s="113">
        <v>0.92</v>
      </c>
      <c r="I71" s="113">
        <v>0.89</v>
      </c>
      <c r="J71" s="113">
        <v>0.94</v>
      </c>
      <c r="K71" s="113">
        <v>0.93</v>
      </c>
      <c r="L71" s="113">
        <v>0.91</v>
      </c>
      <c r="M71" s="113">
        <v>0.89</v>
      </c>
      <c r="N71" s="113">
        <v>0.89</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1" t="s">
        <v>110</v>
      </c>
      <c r="C72" s="113">
        <v>1</v>
      </c>
      <c r="D72" s="113">
        <v>1.01</v>
      </c>
      <c r="E72" s="113">
        <v>1.01</v>
      </c>
      <c r="F72" s="113">
        <v>1.01</v>
      </c>
      <c r="G72" s="113">
        <v>0.94</v>
      </c>
      <c r="H72" s="113">
        <v>0.89</v>
      </c>
      <c r="I72" s="113">
        <v>0.86</v>
      </c>
      <c r="J72" s="113">
        <v>0.92</v>
      </c>
      <c r="K72" s="113">
        <v>0.89</v>
      </c>
      <c r="L72" s="113">
        <v>0.88</v>
      </c>
      <c r="M72" s="113">
        <v>0.86</v>
      </c>
      <c r="N72" s="113">
        <v>0.86</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1" t="s">
        <v>111</v>
      </c>
      <c r="C73" s="113">
        <v>1</v>
      </c>
      <c r="D73" s="113">
        <v>1</v>
      </c>
      <c r="E73" s="113">
        <v>1</v>
      </c>
      <c r="F73" s="113">
        <v>0.99</v>
      </c>
      <c r="G73" s="113">
        <v>1.1299999999999999</v>
      </c>
      <c r="H73" s="113">
        <v>1.22</v>
      </c>
      <c r="I73" s="113">
        <v>1.27</v>
      </c>
      <c r="J73" s="113">
        <v>1.1599999999999999</v>
      </c>
      <c r="K73" s="113">
        <v>1.2</v>
      </c>
      <c r="L73" s="113">
        <v>1.23</v>
      </c>
      <c r="M73" s="113">
        <v>1.27</v>
      </c>
      <c r="N73" s="113">
        <v>1.27</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1" t="s">
        <v>112</v>
      </c>
      <c r="C74" s="113">
        <v>1.03</v>
      </c>
      <c r="D74" s="113">
        <v>1.03</v>
      </c>
      <c r="E74" s="113">
        <v>1.03</v>
      </c>
      <c r="F74" s="113">
        <v>1.02</v>
      </c>
      <c r="G74" s="113">
        <v>1.06</v>
      </c>
      <c r="H74" s="113">
        <v>1.1100000000000001</v>
      </c>
      <c r="I74" s="113">
        <v>1.1399999999999999</v>
      </c>
      <c r="J74" s="113">
        <v>1.08</v>
      </c>
      <c r="K74" s="113">
        <v>1.1000000000000001</v>
      </c>
      <c r="L74" s="113">
        <v>1.1200000000000001</v>
      </c>
      <c r="M74" s="113">
        <v>1.1399999999999999</v>
      </c>
      <c r="N74" s="113">
        <v>1.1399999999999999</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1" t="s">
        <v>113</v>
      </c>
      <c r="C75" s="113">
        <v>0.99</v>
      </c>
      <c r="D75" s="113">
        <v>0.99</v>
      </c>
      <c r="E75" s="113">
        <v>0.99</v>
      </c>
      <c r="F75" s="113">
        <v>0.98</v>
      </c>
      <c r="G75" s="113">
        <v>1.07</v>
      </c>
      <c r="H75" s="113">
        <v>1.1299999999999999</v>
      </c>
      <c r="I75" s="113">
        <v>1.1599999999999999</v>
      </c>
      <c r="J75" s="113">
        <v>1.0900000000000001</v>
      </c>
      <c r="K75" s="113">
        <v>1.1200000000000001</v>
      </c>
      <c r="L75" s="113">
        <v>1.1399999999999999</v>
      </c>
      <c r="M75" s="113">
        <v>1.1599999999999999</v>
      </c>
      <c r="N75" s="113">
        <v>1.1599999999999999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1" t="s">
        <v>114</v>
      </c>
      <c r="C76" s="112">
        <v>0.97</v>
      </c>
      <c r="D76" s="112">
        <v>0.97</v>
      </c>
      <c r="E76" s="112">
        <v>0.97</v>
      </c>
      <c r="F76" s="112">
        <v>0.97</v>
      </c>
      <c r="G76" s="112">
        <v>0.96</v>
      </c>
      <c r="H76" s="112">
        <v>0.94</v>
      </c>
      <c r="I76" s="112">
        <v>0.94</v>
      </c>
      <c r="J76" s="112">
        <v>0.96</v>
      </c>
      <c r="K76" s="112">
        <v>0.95</v>
      </c>
      <c r="L76" s="112">
        <v>0.94</v>
      </c>
      <c r="M76" s="112">
        <v>0.94</v>
      </c>
      <c r="N76" s="112">
        <v>0.94</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1" t="s">
        <v>115</v>
      </c>
      <c r="C77" s="112">
        <v>1.01</v>
      </c>
      <c r="D77" s="112">
        <v>1.01</v>
      </c>
      <c r="E77" s="112">
        <v>1.01</v>
      </c>
      <c r="F77" s="112">
        <v>1.01</v>
      </c>
      <c r="G77" s="112">
        <v>0.96</v>
      </c>
      <c r="H77" s="112">
        <v>0.92</v>
      </c>
      <c r="I77" s="112">
        <v>0.91</v>
      </c>
      <c r="J77" s="112">
        <v>0.94</v>
      </c>
      <c r="K77" s="112">
        <v>0.93</v>
      </c>
      <c r="L77" s="112">
        <v>0.92</v>
      </c>
      <c r="M77" s="112">
        <v>0.91</v>
      </c>
      <c r="N77" s="112">
        <v>0.91</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1" t="s">
        <v>116</v>
      </c>
      <c r="C78" s="112">
        <v>1.02</v>
      </c>
      <c r="D78" s="112">
        <v>1.02</v>
      </c>
      <c r="E78" s="112">
        <v>1.02</v>
      </c>
      <c r="F78" s="112">
        <v>1.01</v>
      </c>
      <c r="G78" s="112">
        <v>0.94</v>
      </c>
      <c r="H78" s="112">
        <v>0.91</v>
      </c>
      <c r="I78" s="112">
        <v>0.9</v>
      </c>
      <c r="J78" s="112">
        <v>0.93</v>
      </c>
      <c r="K78" s="112">
        <v>0.92</v>
      </c>
      <c r="L78" s="112">
        <v>0.91</v>
      </c>
      <c r="M78" s="112">
        <v>0.9</v>
      </c>
      <c r="N78" s="112">
        <v>0.9</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1" t="s">
        <v>117</v>
      </c>
      <c r="C79" s="112">
        <v>1.06</v>
      </c>
      <c r="D79" s="112">
        <v>1.06</v>
      </c>
      <c r="E79" s="112">
        <v>1.06</v>
      </c>
      <c r="F79" s="112">
        <v>1.07</v>
      </c>
      <c r="G79" s="112">
        <v>1.05</v>
      </c>
      <c r="H79" s="112">
        <v>1.03</v>
      </c>
      <c r="I79" s="112">
        <v>1.03</v>
      </c>
      <c r="J79" s="112">
        <v>1.04</v>
      </c>
      <c r="K79" s="112">
        <v>1.03</v>
      </c>
      <c r="L79" s="112">
        <v>1.03</v>
      </c>
      <c r="M79" s="112">
        <v>1.03</v>
      </c>
      <c r="N79" s="112">
        <v>1.03</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1" t="s">
        <v>118</v>
      </c>
      <c r="C80" s="112">
        <v>0.97</v>
      </c>
      <c r="D80" s="112">
        <v>0.97</v>
      </c>
      <c r="E80" s="112">
        <v>0.97</v>
      </c>
      <c r="F80" s="112">
        <v>0.97</v>
      </c>
      <c r="G80" s="112">
        <v>0.95</v>
      </c>
      <c r="H80" s="112">
        <v>0.93</v>
      </c>
      <c r="I80" s="112">
        <v>0.91</v>
      </c>
      <c r="J80" s="112">
        <v>0.94</v>
      </c>
      <c r="K80" s="112">
        <v>0.93</v>
      </c>
      <c r="L80" s="112">
        <v>0.92</v>
      </c>
      <c r="M80" s="112">
        <v>0.91</v>
      </c>
      <c r="N80" s="112">
        <v>0.91</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1" t="s">
        <v>119</v>
      </c>
      <c r="C81" s="112">
        <v>0.97</v>
      </c>
      <c r="D81" s="112">
        <v>0.97</v>
      </c>
      <c r="E81" s="112">
        <v>0.97</v>
      </c>
      <c r="F81" s="112">
        <v>0.96</v>
      </c>
      <c r="G81" s="112">
        <v>0.93</v>
      </c>
      <c r="H81" s="112">
        <v>0.91</v>
      </c>
      <c r="I81" s="112">
        <v>0.89</v>
      </c>
      <c r="J81" s="112">
        <v>0.93</v>
      </c>
      <c r="K81" s="112">
        <v>0.91</v>
      </c>
      <c r="L81" s="112">
        <v>0.9</v>
      </c>
      <c r="M81" s="112">
        <v>0.89</v>
      </c>
      <c r="N81" s="112">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1" t="s">
        <v>120</v>
      </c>
      <c r="C82" s="112">
        <v>1.04</v>
      </c>
      <c r="D82" s="112">
        <v>1.05</v>
      </c>
      <c r="E82" s="112">
        <v>1.05</v>
      </c>
      <c r="F82" s="112">
        <v>1.06</v>
      </c>
      <c r="G82" s="112">
        <v>0.96</v>
      </c>
      <c r="H82" s="112">
        <v>0.9</v>
      </c>
      <c r="I82" s="112">
        <v>0.88</v>
      </c>
      <c r="J82" s="112">
        <v>0.93</v>
      </c>
      <c r="K82" s="112">
        <v>0.91</v>
      </c>
      <c r="L82" s="112">
        <v>0.9</v>
      </c>
      <c r="M82" s="112">
        <v>0.88</v>
      </c>
      <c r="N82" s="112">
        <v>0.88</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1" t="s">
        <v>121</v>
      </c>
      <c r="C83" s="112">
        <v>1.04</v>
      </c>
      <c r="D83" s="112">
        <v>1.05</v>
      </c>
      <c r="E83" s="112">
        <v>1.05</v>
      </c>
      <c r="F83" s="112">
        <v>1.06</v>
      </c>
      <c r="G83" s="112">
        <v>0.97</v>
      </c>
      <c r="H83" s="112">
        <v>0.92</v>
      </c>
      <c r="I83" s="112">
        <v>0.89</v>
      </c>
      <c r="J83" s="112">
        <v>0.94</v>
      </c>
      <c r="K83" s="112">
        <v>0.92</v>
      </c>
      <c r="L83" s="112">
        <v>0.91</v>
      </c>
      <c r="M83" s="112">
        <v>0.89</v>
      </c>
      <c r="N83" s="112">
        <v>0.89</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1" t="s">
        <v>122</v>
      </c>
      <c r="C84" s="112">
        <v>1.04</v>
      </c>
      <c r="D84" s="112">
        <v>1.05</v>
      </c>
      <c r="E84" s="112">
        <v>1.05</v>
      </c>
      <c r="F84" s="112">
        <v>1.06</v>
      </c>
      <c r="G84" s="112">
        <v>0.97</v>
      </c>
      <c r="H84" s="112">
        <v>0.92</v>
      </c>
      <c r="I84" s="112">
        <v>0.89</v>
      </c>
      <c r="J84" s="112">
        <v>0.94</v>
      </c>
      <c r="K84" s="112">
        <v>0.93</v>
      </c>
      <c r="L84" s="112">
        <v>0.92</v>
      </c>
      <c r="M84" s="112">
        <v>0.9</v>
      </c>
      <c r="N84" s="112">
        <v>0.9</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1" t="s">
        <v>123</v>
      </c>
      <c r="C85" s="112">
        <v>1.1100000000000001</v>
      </c>
      <c r="D85" s="112">
        <v>1.1200000000000001</v>
      </c>
      <c r="E85" s="112">
        <v>1.1200000000000001</v>
      </c>
      <c r="F85" s="112">
        <v>1.1399999999999999</v>
      </c>
      <c r="G85" s="112">
        <v>1.05</v>
      </c>
      <c r="H85" s="112">
        <v>1</v>
      </c>
      <c r="I85" s="112">
        <v>0.99</v>
      </c>
      <c r="J85" s="112">
        <v>1.01</v>
      </c>
      <c r="K85" s="112">
        <v>1.01</v>
      </c>
      <c r="L85" s="112">
        <v>1</v>
      </c>
      <c r="M85" s="112">
        <v>0.99</v>
      </c>
      <c r="N85" s="112">
        <v>0.99</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1" t="s">
        <v>124</v>
      </c>
      <c r="C86" s="112">
        <v>1.07</v>
      </c>
      <c r="D86" s="112">
        <v>1.07</v>
      </c>
      <c r="E86" s="112">
        <v>1.07</v>
      </c>
      <c r="F86" s="112">
        <v>1.08</v>
      </c>
      <c r="G86" s="112">
        <v>1.01</v>
      </c>
      <c r="H86" s="112">
        <v>0.97</v>
      </c>
      <c r="I86" s="112">
        <v>0.96</v>
      </c>
      <c r="J86" s="112">
        <v>0.98</v>
      </c>
      <c r="K86" s="112">
        <v>0.98</v>
      </c>
      <c r="L86" s="112">
        <v>0.97</v>
      </c>
      <c r="M86" s="112">
        <v>0.96</v>
      </c>
      <c r="N86" s="112">
        <v>0.96</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1" t="s">
        <v>125</v>
      </c>
      <c r="C87" s="112">
        <v>1.07</v>
      </c>
      <c r="D87" s="112">
        <v>1.06</v>
      </c>
      <c r="E87" s="112">
        <v>1.06</v>
      </c>
      <c r="F87" s="112">
        <v>1.07</v>
      </c>
      <c r="G87" s="112">
        <v>1.22</v>
      </c>
      <c r="H87" s="112">
        <v>1.34</v>
      </c>
      <c r="I87" s="112">
        <v>1.42</v>
      </c>
      <c r="J87" s="112">
        <v>1.26</v>
      </c>
      <c r="K87" s="112">
        <v>1.32</v>
      </c>
      <c r="L87" s="112">
        <v>1.36</v>
      </c>
      <c r="M87" s="112">
        <v>1.42</v>
      </c>
      <c r="N87" s="112">
        <v>1.42</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1" t="s">
        <v>126</v>
      </c>
      <c r="C88" s="112">
        <v>1.03</v>
      </c>
      <c r="D88" s="112">
        <v>1.03</v>
      </c>
      <c r="E88" s="112">
        <v>1.03</v>
      </c>
      <c r="F88" s="112">
        <v>1.04</v>
      </c>
      <c r="G88" s="112">
        <v>1.01</v>
      </c>
      <c r="H88" s="112">
        <v>1</v>
      </c>
      <c r="I88" s="112">
        <v>0.99</v>
      </c>
      <c r="J88" s="112">
        <v>1</v>
      </c>
      <c r="K88" s="112">
        <v>1</v>
      </c>
      <c r="L88" s="112">
        <v>1</v>
      </c>
      <c r="M88" s="112">
        <v>0.99</v>
      </c>
      <c r="N88" s="112">
        <v>0.99</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1" t="s">
        <v>127</v>
      </c>
      <c r="C89" s="112">
        <v>1.04</v>
      </c>
      <c r="D89" s="112">
        <v>1.04</v>
      </c>
      <c r="E89" s="112">
        <v>1.04</v>
      </c>
      <c r="F89" s="112">
        <v>1.04</v>
      </c>
      <c r="G89" s="112">
        <v>1.04</v>
      </c>
      <c r="H89" s="112">
        <v>1.04</v>
      </c>
      <c r="I89" s="112">
        <v>1.05</v>
      </c>
      <c r="J89" s="112">
        <v>1.03</v>
      </c>
      <c r="K89" s="112">
        <v>1.04</v>
      </c>
      <c r="L89" s="112">
        <v>1.04</v>
      </c>
      <c r="M89" s="112">
        <v>1.05</v>
      </c>
      <c r="N89" s="112">
        <v>1.05</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1" t="s">
        <v>128</v>
      </c>
      <c r="C90" s="112">
        <v>1.08</v>
      </c>
      <c r="D90" s="112">
        <v>1.08</v>
      </c>
      <c r="E90" s="112">
        <v>1.08</v>
      </c>
      <c r="F90" s="112">
        <v>1.0900000000000001</v>
      </c>
      <c r="G90" s="112">
        <v>1.06</v>
      </c>
      <c r="H90" s="112">
        <v>1.06</v>
      </c>
      <c r="I90" s="112">
        <v>1.06</v>
      </c>
      <c r="J90" s="112">
        <v>1.05</v>
      </c>
      <c r="K90" s="112">
        <v>1.05</v>
      </c>
      <c r="L90" s="112">
        <v>1.06</v>
      </c>
      <c r="M90" s="112">
        <v>1.06</v>
      </c>
      <c r="N90" s="112">
        <v>1.06</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1" t="s">
        <v>129</v>
      </c>
      <c r="C91" s="112">
        <v>1.03</v>
      </c>
      <c r="D91" s="112">
        <v>1.03</v>
      </c>
      <c r="E91" s="112">
        <v>1.03</v>
      </c>
      <c r="F91" s="112">
        <v>1.04</v>
      </c>
      <c r="G91" s="112">
        <v>1.03</v>
      </c>
      <c r="H91" s="112">
        <v>1.02</v>
      </c>
      <c r="I91" s="112">
        <v>1.02</v>
      </c>
      <c r="J91" s="112">
        <v>1.02</v>
      </c>
      <c r="K91" s="112">
        <v>1.02</v>
      </c>
      <c r="L91" s="112">
        <v>1.02</v>
      </c>
      <c r="M91" s="112">
        <v>1.02</v>
      </c>
      <c r="N91" s="112">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1" t="s">
        <v>173</v>
      </c>
      <c r="C92" s="112">
        <v>1.2</v>
      </c>
      <c r="D92" s="112">
        <v>1.21</v>
      </c>
      <c r="E92" s="112">
        <v>1.21</v>
      </c>
      <c r="F92" s="112">
        <v>1.24</v>
      </c>
      <c r="G92" s="112">
        <v>1.1200000000000001</v>
      </c>
      <c r="H92" s="112">
        <v>1.07</v>
      </c>
      <c r="I92" s="112">
        <v>1.05</v>
      </c>
      <c r="J92" s="112">
        <v>1.06</v>
      </c>
      <c r="K92" s="112">
        <v>1.06</v>
      </c>
      <c r="L92" s="112">
        <v>1.07</v>
      </c>
      <c r="M92" s="112">
        <v>1.06</v>
      </c>
      <c r="N92" s="112">
        <v>1.06</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1" t="s">
        <v>174</v>
      </c>
      <c r="C93" s="112">
        <v>1.2</v>
      </c>
      <c r="D93" s="112">
        <v>1.21</v>
      </c>
      <c r="E93" s="112">
        <v>1.21</v>
      </c>
      <c r="F93" s="112">
        <v>1.24</v>
      </c>
      <c r="G93" s="112">
        <v>1.1200000000000001</v>
      </c>
      <c r="H93" s="112">
        <v>1.07</v>
      </c>
      <c r="I93" s="112">
        <v>1.05</v>
      </c>
      <c r="J93" s="112">
        <v>1.06</v>
      </c>
      <c r="K93" s="112">
        <v>1.06</v>
      </c>
      <c r="L93" s="112">
        <v>1.07</v>
      </c>
      <c r="M93" s="112">
        <v>1.06</v>
      </c>
      <c r="N93" s="112">
        <v>1.06</v>
      </c>
      <c r="O93" s="30"/>
      <c r="P93" s="30"/>
      <c r="Q93" s="30"/>
      <c r="R93" s="30"/>
      <c r="S93" s="30"/>
      <c r="T93" s="30"/>
      <c r="U93" s="30"/>
      <c r="V93" s="30"/>
      <c r="W93" s="30"/>
      <c r="X93" s="30"/>
      <c r="Y93" s="30"/>
      <c r="AB93" s="31"/>
      <c r="AC93" s="31"/>
      <c r="AD93" s="31"/>
      <c r="AE93" s="31"/>
      <c r="AF93" s="31"/>
      <c r="AG93" s="31"/>
      <c r="AH93" s="31"/>
      <c r="AI93" s="31"/>
      <c r="AJ93" s="31"/>
      <c r="AK93" s="31"/>
      <c r="AL93" s="31"/>
    </row>
    <row r="94" spans="2:38" x14ac:dyDescent="0.25">
      <c r="B94" s="111" t="s">
        <v>130</v>
      </c>
      <c r="C94" s="112">
        <v>1.1100000000000001</v>
      </c>
      <c r="D94" s="112">
        <v>1.1100000000000001</v>
      </c>
      <c r="E94" s="112">
        <v>1.1100000000000001</v>
      </c>
      <c r="F94" s="112">
        <v>1.1299999999999999</v>
      </c>
      <c r="G94" s="112">
        <v>1.03</v>
      </c>
      <c r="H94" s="112">
        <v>0.97</v>
      </c>
      <c r="I94" s="112">
        <v>0.95</v>
      </c>
      <c r="J94" s="112">
        <v>0.98</v>
      </c>
      <c r="K94" s="112">
        <v>0.97</v>
      </c>
      <c r="L94" s="112">
        <v>0.97</v>
      </c>
      <c r="M94" s="112">
        <v>0.95</v>
      </c>
      <c r="N94" s="112">
        <v>0.95</v>
      </c>
    </row>
  </sheetData>
  <sheetProtection algorithmName="SHA-256" hashValue="yZkB8q2RMIRrwuwnOcG0n7IO/WS4yeY+zzbyxhBRoyI=" saltValue="Tvqm1sfc6XXXu6Iv7IFwi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4A7133A7557ED4408B31C45BF622E697" ma:contentTypeVersion="" ma:contentTypeDescription="PDMS Document Site Content Type" ma:contentTypeScope="" ma:versionID="1c1ba2c3caeaf14c33d6c79234e16f8f">
  <xsd:schema xmlns:xsd="http://www.w3.org/2001/XMLSchema" xmlns:xs="http://www.w3.org/2001/XMLSchema" xmlns:p="http://schemas.microsoft.com/office/2006/metadata/properties" xmlns:ns2="B706A994-AEBD-434A-9502-AC051ADAD6A2" targetNamespace="http://schemas.microsoft.com/office/2006/metadata/properties" ma:root="true" ma:fieldsID="e440e4e7cd2dc8777464134ce1401ee0" ns2:_="">
    <xsd:import namespace="B706A994-AEBD-434A-9502-AC051ADAD6A2"/>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06A994-AEBD-434A-9502-AC051ADAD6A2"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B706A994-AEBD-434A-9502-AC051ADAD6A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13A5C7-A2F0-448F-9420-102F0BD7F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06A994-AEBD-434A-9502-AC051ADAD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166185-B269-4A29-9A6D-906F8ECE3AC1}">
  <ds:schemaRefs>
    <ds:schemaRef ds:uri="http://schemas.microsoft.com/office/2006/metadata/properties"/>
    <ds:schemaRef ds:uri="http://purl.org/dc/terms/"/>
    <ds:schemaRef ds:uri="B706A994-AEBD-434A-9502-AC051ADAD6A2"/>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45183386-61D5-4BDD-B4FC-FC00CA1F3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45</vt:i4>
      </vt:variant>
    </vt:vector>
  </HeadingPairs>
  <TitlesOfParts>
    <vt:vector size="56" baseType="lpstr">
      <vt:lpstr>Version</vt:lpstr>
      <vt:lpstr>Calculator</vt:lpstr>
      <vt:lpstr>Calculator - Appendix H</vt:lpstr>
      <vt:lpstr>Benchmark Amounts</vt:lpstr>
      <vt:lpstr>PASDA Index</vt:lpstr>
      <vt:lpstr>PASDA Tables</vt:lpstr>
      <vt:lpstr>Appendix H Amounts</vt:lpstr>
      <vt:lpstr>Location Factors - New Builds</vt:lpstr>
      <vt:lpstr>Location Factors - Other</vt:lpstr>
      <vt:lpstr>MRRC</vt:lpstr>
      <vt:lpstr>LISTS</vt:lpstr>
      <vt:lpstr>'PASDA Tables'!_Ref137038910</vt:lpstr>
      <vt:lpstr>'PASDA Tables'!_Toc194327429</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lpstr>table10</vt:lpstr>
      <vt:lpstr>Table11</vt:lpstr>
      <vt:lpstr>Table12</vt:lpstr>
      <vt:lpstr>Table13</vt:lpstr>
      <vt:lpstr>Table14</vt:lpstr>
      <vt:lpstr>Table15</vt:lpstr>
      <vt:lpstr>Table16</vt:lpstr>
      <vt:lpstr>Table19</vt:lpstr>
      <vt:lpstr>Table20</vt:lpstr>
      <vt:lpstr>Table21</vt:lpstr>
      <vt:lpstr>Table22</vt:lpstr>
      <vt:lpstr>Table23</vt:lpstr>
      <vt:lpstr>Table24</vt:lpstr>
      <vt:lpstr>Table25</vt:lpstr>
      <vt:lpstr>Table26</vt:lpstr>
      <vt:lpstr>Table27</vt:lpstr>
      <vt:lpstr>Table7</vt:lpstr>
      <vt:lpstr>Table8</vt:lpstr>
      <vt:lpstr>Table9</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DeMayo, Andrew</cp:lastModifiedBy>
  <cp:revision/>
  <cp:lastPrinted>2023-07-17T00:23:33Z</cp:lastPrinted>
  <dcterms:created xsi:type="dcterms:W3CDTF">2019-08-16T01:05:16Z</dcterms:created>
  <dcterms:modified xsi:type="dcterms:W3CDTF">2025-10-09T23:17:56Z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0x010100266966F133664895A6EE3632470D45F5004A7133A7557ED4408B31C45BF622E697</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